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arquivos\ENGENHARIA E MANUTENÇAO\DPSAM\2 - LOTEAMENTOS E EMPREENDIMENTOS\0 - MANUAL DE PROCEDIMENTOS\"/>
    </mc:Choice>
  </mc:AlternateContent>
  <xr:revisionPtr revIDLastSave="0" documentId="13_ncr:1_{DDFA9292-4613-48CD-9A77-4DBA3B63C3C1}" xr6:coauthVersionLast="47" xr6:coauthVersionMax="47" xr10:uidLastSave="{00000000-0000-0000-0000-000000000000}"/>
  <bookViews>
    <workbookView xWindow="12345" yWindow="0" windowWidth="15615" windowHeight="15600" tabRatio="849" xr2:uid="{8DCD4642-D9D9-4F85-A763-D98A2479D3F6}"/>
  </bookViews>
  <sheets>
    <sheet name="Preencher" sheetId="8" r:id="rId1"/>
    <sheet name="ANEXO I" sheetId="1" r:id="rId2"/>
    <sheet name="ANEXO II" sheetId="2" r:id="rId3"/>
    <sheet name="ANEXO III" sheetId="4" r:id="rId4"/>
    <sheet name="ANEXO IV" sheetId="16" r:id="rId5"/>
    <sheet name="ANEXO V" sheetId="17" r:id="rId6"/>
    <sheet name="ANEXO VI" sheetId="18" r:id="rId7"/>
    <sheet name="ANEXO VII" sheetId="5" r:id="rId8"/>
    <sheet name="ANEXO VIII" sheetId="9" r:id="rId9"/>
    <sheet name="ANEXO IX" sheetId="19" r:id="rId10"/>
    <sheet name="ANEXO X" sheetId="11" r:id="rId11"/>
    <sheet name="ANEXO XI" sheetId="13" r:id="rId12"/>
    <sheet name="ANEXO XII" sheetId="15" r:id="rId13"/>
    <sheet name="ANEXO XIII" sheetId="21" r:id="rId14"/>
  </sheets>
  <definedNames>
    <definedName name="_xlnm.Print_Area" localSheetId="1">'ANEXO I'!$A$1:$C$67</definedName>
    <definedName name="_xlnm.Print_Area" localSheetId="2">'ANEXO II'!$A$1:$C$70</definedName>
    <definedName name="_xlnm.Print_Area" localSheetId="3">'ANEXO III'!$A$1:$C$74</definedName>
    <definedName name="_xlnm.Print_Area" localSheetId="4">'ANEXO IV'!$A$1:$C$58</definedName>
    <definedName name="_xlnm.Print_Area" localSheetId="9">'ANEXO IX'!$A$8:$D$53</definedName>
    <definedName name="_xlnm.Print_Area" localSheetId="5">'ANEXO V'!$A$1:$C$63</definedName>
    <definedName name="_xlnm.Print_Area" localSheetId="6">'ANEXO VI'!$A$1:$C$75</definedName>
    <definedName name="_xlnm.Print_Area" localSheetId="7">'ANEXO VII'!$A$1:$C$29</definedName>
    <definedName name="_xlnm.Print_Area" localSheetId="8">'ANEXO VIII'!$A$1:$C$29</definedName>
    <definedName name="_xlnm.Print_Area" localSheetId="11">'ANEXO XI'!$A$1:$D$55</definedName>
    <definedName name="_xlnm.Print_Area" localSheetId="12">'ANEXO XII'!$A$1:$F$19</definedName>
    <definedName name="_xlnm.Print_Area" localSheetId="13">'ANEXO XIII'!$A$1:$C$35</definedName>
    <definedName name="_xlnm.Print_Area" localSheetId="0">Preencher!$A$1:$B$41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30" i="8" l="1"/>
  <c r="A19" i="21" l="1"/>
  <c r="C17" i="21"/>
  <c r="A17" i="21"/>
  <c r="C15" i="21"/>
  <c r="A15" i="21"/>
  <c r="C10" i="21"/>
  <c r="A10" i="21"/>
  <c r="C8" i="21"/>
  <c r="A8" i="21"/>
  <c r="C6" i="21"/>
  <c r="A6" i="21"/>
  <c r="C4" i="21"/>
  <c r="A4" i="21"/>
  <c r="G25" i="19"/>
  <c r="A53" i="19"/>
  <c r="A52" i="19"/>
  <c r="A51" i="19"/>
  <c r="A50" i="19"/>
  <c r="A49" i="19"/>
  <c r="A48" i="19"/>
  <c r="A46" i="19"/>
  <c r="A36" i="19"/>
  <c r="D34" i="19"/>
  <c r="A34" i="19"/>
  <c r="D32" i="19"/>
  <c r="A32" i="19"/>
  <c r="A29" i="19"/>
  <c r="A27" i="19"/>
  <c r="D25" i="19"/>
  <c r="C25" i="19"/>
  <c r="A25" i="19"/>
  <c r="D23" i="19"/>
  <c r="A23" i="19"/>
  <c r="D18" i="19"/>
  <c r="A18" i="19"/>
  <c r="D16" i="19"/>
  <c r="A16" i="19"/>
  <c r="D14" i="19"/>
  <c r="A14" i="19"/>
  <c r="D12" i="19"/>
  <c r="A69" i="18"/>
  <c r="A67" i="18"/>
  <c r="C11" i="18"/>
  <c r="A11" i="18"/>
  <c r="C9" i="18"/>
  <c r="A9" i="18"/>
  <c r="C7" i="18"/>
  <c r="A7" i="18"/>
  <c r="C5" i="18"/>
  <c r="A5" i="18"/>
  <c r="C27" i="17"/>
  <c r="B27" i="17"/>
  <c r="A27" i="17"/>
  <c r="A25" i="17"/>
  <c r="C23" i="17"/>
  <c r="A23" i="17"/>
  <c r="C21" i="17"/>
  <c r="A21" i="17"/>
  <c r="A18" i="17"/>
  <c r="C16" i="17"/>
  <c r="A16" i="17"/>
  <c r="C14" i="17"/>
  <c r="A14" i="17"/>
  <c r="A11" i="17"/>
  <c r="A9" i="17"/>
  <c r="C7" i="17"/>
  <c r="B7" i="17"/>
  <c r="A7" i="17"/>
  <c r="C5" i="17"/>
  <c r="A5" i="17"/>
  <c r="A19" i="16"/>
  <c r="C17" i="16"/>
  <c r="A17" i="16"/>
  <c r="C15" i="16"/>
  <c r="A15" i="16"/>
  <c r="C10" i="16"/>
  <c r="A10" i="16"/>
  <c r="C8" i="16"/>
  <c r="A8" i="16"/>
  <c r="C6" i="16"/>
  <c r="A6" i="16"/>
  <c r="C4" i="16"/>
  <c r="A4" i="16"/>
  <c r="C7" i="2"/>
  <c r="B7" i="2"/>
  <c r="A7" i="2"/>
  <c r="C7" i="1"/>
  <c r="B7" i="1"/>
  <c r="A7" i="1"/>
  <c r="E137" i="11"/>
  <c r="D137" i="11"/>
  <c r="B137" i="11"/>
  <c r="E136" i="11"/>
  <c r="D136" i="11"/>
  <c r="B136" i="11"/>
  <c r="G135" i="11"/>
  <c r="H135" i="11" s="1"/>
  <c r="E135" i="11"/>
  <c r="D135" i="11"/>
  <c r="B135" i="11"/>
  <c r="E134" i="11"/>
  <c r="D134" i="11"/>
  <c r="B134" i="11"/>
  <c r="E133" i="11"/>
  <c r="D133" i="11"/>
  <c r="B133" i="11"/>
  <c r="G132" i="11"/>
  <c r="H132" i="11" s="1"/>
  <c r="E132" i="11"/>
  <c r="D132" i="11"/>
  <c r="B132" i="11"/>
  <c r="F127" i="11"/>
  <c r="E127" i="11"/>
  <c r="D127" i="11"/>
  <c r="B127" i="11"/>
  <c r="F126" i="11"/>
  <c r="E126" i="11"/>
  <c r="D126" i="11"/>
  <c r="B126" i="11"/>
  <c r="G125" i="11"/>
  <c r="F125" i="11"/>
  <c r="E125" i="11"/>
  <c r="D125" i="11"/>
  <c r="B125" i="11"/>
  <c r="G124" i="11"/>
  <c r="E124" i="11"/>
  <c r="D124" i="11"/>
  <c r="B124" i="11"/>
  <c r="G120" i="11"/>
  <c r="H120" i="11" s="1"/>
  <c r="G118" i="11"/>
  <c r="H118" i="11" s="1"/>
  <c r="H117" i="11"/>
  <c r="G116" i="11"/>
  <c r="E116" i="11"/>
  <c r="D116" i="11"/>
  <c r="B116" i="11"/>
  <c r="F111" i="11"/>
  <c r="D111" i="11"/>
  <c r="B111" i="11"/>
  <c r="G110" i="11"/>
  <c r="F110" i="11"/>
  <c r="D110" i="11"/>
  <c r="B110" i="11"/>
  <c r="G109" i="11"/>
  <c r="E109" i="11"/>
  <c r="D109" i="11"/>
  <c r="B109" i="11"/>
  <c r="D105" i="11"/>
  <c r="B105" i="11"/>
  <c r="D104" i="11"/>
  <c r="B104" i="11"/>
  <c r="G103" i="11"/>
  <c r="H103" i="11" s="1"/>
  <c r="D103" i="11"/>
  <c r="B103" i="11"/>
  <c r="G102" i="11"/>
  <c r="E102" i="11"/>
  <c r="D102" i="11"/>
  <c r="B102" i="11"/>
  <c r="E97" i="11"/>
  <c r="D97" i="11"/>
  <c r="B97" i="11"/>
  <c r="E96" i="11"/>
  <c r="D96" i="11"/>
  <c r="B96" i="11"/>
  <c r="E95" i="11"/>
  <c r="D95" i="11"/>
  <c r="B95" i="11"/>
  <c r="G94" i="11"/>
  <c r="H94" i="11" s="1"/>
  <c r="E94" i="11"/>
  <c r="D94" i="11"/>
  <c r="B94" i="11"/>
  <c r="G93" i="11"/>
  <c r="H93" i="11" s="1"/>
  <c r="E93" i="11"/>
  <c r="D93" i="11"/>
  <c r="B93" i="11"/>
  <c r="E89" i="11"/>
  <c r="D89" i="11"/>
  <c r="B89" i="11"/>
  <c r="E88" i="11"/>
  <c r="D88" i="11"/>
  <c r="B88" i="11"/>
  <c r="E87" i="11"/>
  <c r="D87" i="11"/>
  <c r="B87" i="11"/>
  <c r="G86" i="11"/>
  <c r="H86" i="11" s="1"/>
  <c r="E86" i="11"/>
  <c r="D86" i="11"/>
  <c r="B86" i="11"/>
  <c r="G85" i="11"/>
  <c r="H85" i="11" s="1"/>
  <c r="E85" i="11"/>
  <c r="D85" i="11"/>
  <c r="B85" i="11"/>
  <c r="E81" i="11"/>
  <c r="D81" i="11"/>
  <c r="B81" i="11"/>
  <c r="E80" i="11"/>
  <c r="D80" i="11"/>
  <c r="B80" i="11"/>
  <c r="E79" i="11"/>
  <c r="D79" i="11"/>
  <c r="B79" i="11"/>
  <c r="G78" i="11"/>
  <c r="H78" i="11" s="1"/>
  <c r="E78" i="11"/>
  <c r="D78" i="11"/>
  <c r="B78" i="11"/>
  <c r="G77" i="11"/>
  <c r="H77" i="11" s="1"/>
  <c r="E77" i="11"/>
  <c r="D77" i="11"/>
  <c r="B77" i="11"/>
  <c r="E73" i="11"/>
  <c r="D73" i="11"/>
  <c r="B73" i="11"/>
  <c r="E72" i="11"/>
  <c r="D72" i="11"/>
  <c r="B72" i="11"/>
  <c r="E71" i="11"/>
  <c r="D71" i="11"/>
  <c r="B71" i="11"/>
  <c r="G70" i="11"/>
  <c r="H70" i="11" s="1"/>
  <c r="E70" i="11"/>
  <c r="D70" i="11"/>
  <c r="B70" i="11"/>
  <c r="G69" i="11"/>
  <c r="E69" i="11"/>
  <c r="D69" i="11"/>
  <c r="B69" i="11"/>
  <c r="E65" i="11"/>
  <c r="D65" i="11"/>
  <c r="B65" i="11"/>
  <c r="E64" i="11"/>
  <c r="D64" i="11"/>
  <c r="B64" i="11"/>
  <c r="E63" i="11"/>
  <c r="D63" i="11"/>
  <c r="B63" i="11"/>
  <c r="G62" i="11"/>
  <c r="H62" i="11" s="1"/>
  <c r="E62" i="11"/>
  <c r="D62" i="11"/>
  <c r="B62" i="11"/>
  <c r="G61" i="11"/>
  <c r="E61" i="11"/>
  <c r="D61" i="11"/>
  <c r="B61" i="11"/>
  <c r="F56" i="11"/>
  <c r="E56" i="11"/>
  <c r="D56" i="11"/>
  <c r="B56" i="11"/>
  <c r="G55" i="11"/>
  <c r="F55" i="11"/>
  <c r="E55" i="11"/>
  <c r="D55" i="11"/>
  <c r="B55" i="11"/>
  <c r="G54" i="11"/>
  <c r="E54" i="11"/>
  <c r="D54" i="11"/>
  <c r="B54" i="11"/>
  <c r="E50" i="11"/>
  <c r="D50" i="11"/>
  <c r="B50" i="11"/>
  <c r="E49" i="11"/>
  <c r="D49" i="11"/>
  <c r="B49" i="11"/>
  <c r="G48" i="11"/>
  <c r="H48" i="11" s="1"/>
  <c r="E48" i="11"/>
  <c r="D48" i="11"/>
  <c r="B48" i="11"/>
  <c r="G47" i="11"/>
  <c r="E47" i="11"/>
  <c r="D47" i="11"/>
  <c r="B47" i="11"/>
  <c r="E42" i="11"/>
  <c r="D42" i="11"/>
  <c r="B42" i="11"/>
  <c r="E41" i="11"/>
  <c r="D41" i="11"/>
  <c r="B41" i="11"/>
  <c r="G40" i="11"/>
  <c r="H40" i="11" s="1"/>
  <c r="E40" i="11"/>
  <c r="D40" i="11"/>
  <c r="B40" i="11"/>
  <c r="G39" i="11"/>
  <c r="E39" i="11"/>
  <c r="D39" i="11"/>
  <c r="B39" i="11"/>
  <c r="E35" i="11"/>
  <c r="D35" i="11"/>
  <c r="B35" i="11"/>
  <c r="E34" i="11"/>
  <c r="D34" i="11"/>
  <c r="B34" i="11"/>
  <c r="G33" i="11"/>
  <c r="H33" i="11" s="1"/>
  <c r="E33" i="11"/>
  <c r="D33" i="11"/>
  <c r="B33" i="11"/>
  <c r="G32" i="11"/>
  <c r="H32" i="11" s="1"/>
  <c r="E32" i="11"/>
  <c r="D32" i="11"/>
  <c r="B32" i="11"/>
  <c r="E28" i="11"/>
  <c r="D28" i="11"/>
  <c r="B28" i="11"/>
  <c r="E27" i="11"/>
  <c r="D27" i="11"/>
  <c r="B27" i="11"/>
  <c r="E26" i="11"/>
  <c r="D26" i="11"/>
  <c r="B26" i="11"/>
  <c r="G25" i="11"/>
  <c r="H25" i="11" s="1"/>
  <c r="E25" i="11"/>
  <c r="D25" i="11"/>
  <c r="B25" i="11"/>
  <c r="G24" i="11"/>
  <c r="H24" i="11" s="1"/>
  <c r="E24" i="11"/>
  <c r="D24" i="11"/>
  <c r="B24" i="11"/>
  <c r="F19" i="11"/>
  <c r="G137" i="11" s="1"/>
  <c r="H137" i="11" s="1"/>
  <c r="F18" i="11"/>
  <c r="G105" i="11" s="1"/>
  <c r="H105" i="11" s="1"/>
  <c r="F17" i="11"/>
  <c r="F16" i="11"/>
  <c r="G97" i="11" s="1"/>
  <c r="H97" i="11" s="1"/>
  <c r="F15" i="11"/>
  <c r="G50" i="11" s="1"/>
  <c r="H50" i="11" s="1"/>
  <c r="F14" i="11"/>
  <c r="G28" i="11" s="1"/>
  <c r="H28" i="11" s="1"/>
  <c r="F13" i="11"/>
  <c r="F12" i="11"/>
  <c r="G119" i="11" s="1"/>
  <c r="H119" i="11" s="1"/>
  <c r="F11" i="11"/>
  <c r="G111" i="11" s="1"/>
  <c r="H111" i="11" s="1"/>
  <c r="F10" i="11"/>
  <c r="G134" i="11" s="1"/>
  <c r="H134" i="11" s="1"/>
  <c r="F9" i="11"/>
  <c r="G133" i="11" s="1"/>
  <c r="H133" i="11" s="1"/>
  <c r="H125" i="11" l="1"/>
  <c r="H55" i="11"/>
  <c r="H110" i="11"/>
  <c r="F47" i="11"/>
  <c r="H47" i="11" s="1"/>
  <c r="G72" i="11"/>
  <c r="H72" i="11" s="1"/>
  <c r="G73" i="11"/>
  <c r="H73" i="11" s="1"/>
  <c r="G26" i="11"/>
  <c r="H26" i="11" s="1"/>
  <c r="G41" i="11"/>
  <c r="H41" i="11" s="1"/>
  <c r="G95" i="11"/>
  <c r="H95" i="11" s="1"/>
  <c r="F39" i="11"/>
  <c r="H39" i="11" s="1"/>
  <c r="G65" i="11"/>
  <c r="H65" i="11" s="1"/>
  <c r="G80" i="11"/>
  <c r="H80" i="11" s="1"/>
  <c r="G104" i="11"/>
  <c r="H104" i="11" s="1"/>
  <c r="G127" i="11"/>
  <c r="H127" i="11" s="1"/>
  <c r="G34" i="11"/>
  <c r="H34" i="11" s="1"/>
  <c r="G63" i="11"/>
  <c r="H63" i="11" s="1"/>
  <c r="G88" i="11"/>
  <c r="H88" i="11" s="1"/>
  <c r="G136" i="11"/>
  <c r="H136" i="11" s="1"/>
  <c r="H138" i="11" s="1"/>
  <c r="F61" i="11"/>
  <c r="H61" i="11" s="1"/>
  <c r="F116" i="11"/>
  <c r="G27" i="11"/>
  <c r="H27" i="11" s="1"/>
  <c r="G42" i="11"/>
  <c r="H42" i="11" s="1"/>
  <c r="G96" i="11"/>
  <c r="H96" i="11" s="1"/>
  <c r="G71" i="11"/>
  <c r="H71" i="11" s="1"/>
  <c r="G81" i="11"/>
  <c r="H81" i="11" s="1"/>
  <c r="F102" i="11"/>
  <c r="G35" i="11"/>
  <c r="H35" i="11" s="1"/>
  <c r="F69" i="11"/>
  <c r="H69" i="11" s="1"/>
  <c r="G126" i="11"/>
  <c r="H126" i="11" s="1"/>
  <c r="G64" i="11"/>
  <c r="H64" i="11" s="1"/>
  <c r="G79" i="11"/>
  <c r="H79" i="11" s="1"/>
  <c r="G89" i="11"/>
  <c r="H89" i="11" s="1"/>
  <c r="G49" i="11"/>
  <c r="H49" i="11" s="1"/>
  <c r="G56" i="11"/>
  <c r="H56" i="11" s="1"/>
  <c r="G87" i="11"/>
  <c r="H87" i="11" s="1"/>
  <c r="H36" i="11" l="1"/>
  <c r="H66" i="11"/>
  <c r="F54" i="11"/>
  <c r="H54" i="11" s="1"/>
  <c r="H57" i="11" s="1"/>
  <c r="H29" i="11"/>
  <c r="H90" i="11"/>
  <c r="H98" i="11"/>
  <c r="H74" i="11"/>
  <c r="H82" i="11"/>
  <c r="H102" i="11"/>
  <c r="H106" i="11" s="1"/>
  <c r="F109" i="11"/>
  <c r="H109" i="11" s="1"/>
  <c r="H112" i="11" s="1"/>
  <c r="F124" i="11"/>
  <c r="H124" i="11" s="1"/>
  <c r="H128" i="11" s="1"/>
  <c r="H116" i="11"/>
  <c r="H121" i="11" s="1"/>
  <c r="H51" i="11"/>
  <c r="H43" i="11"/>
  <c r="B46" i="2" s="1"/>
  <c r="B44" i="2" s="1"/>
  <c r="C15" i="9"/>
  <c r="C15" i="5"/>
  <c r="C44" i="1" s="1"/>
  <c r="A19" i="9"/>
  <c r="C17" i="9"/>
  <c r="A17" i="9"/>
  <c r="A15" i="9"/>
  <c r="C10" i="9"/>
  <c r="A10" i="9"/>
  <c r="C8" i="9"/>
  <c r="A8" i="9"/>
  <c r="C6" i="9"/>
  <c r="A6" i="9"/>
  <c r="C4" i="9"/>
  <c r="A4" i="9"/>
  <c r="A19" i="5"/>
  <c r="C17" i="5"/>
  <c r="A17" i="5"/>
  <c r="A15" i="5"/>
  <c r="C10" i="5"/>
  <c r="C8" i="5"/>
  <c r="A8" i="5"/>
  <c r="C6" i="5"/>
  <c r="A6" i="5"/>
  <c r="C4" i="5"/>
  <c r="A4" i="5"/>
  <c r="A10" i="5"/>
  <c r="A68" i="4"/>
  <c r="C9" i="4"/>
  <c r="C27" i="2"/>
  <c r="B27" i="2"/>
  <c r="B29" i="1"/>
  <c r="C11" i="4"/>
  <c r="A11" i="4"/>
  <c r="A9" i="4"/>
  <c r="A7" i="4"/>
  <c r="C7" i="4"/>
  <c r="C5" i="4"/>
  <c r="A5" i="4"/>
  <c r="C23" i="2"/>
  <c r="A23" i="2"/>
  <c r="C21" i="2"/>
  <c r="A21" i="2"/>
  <c r="A27" i="2"/>
  <c r="A25" i="2"/>
  <c r="A18" i="2"/>
  <c r="C16" i="2"/>
  <c r="A16" i="2"/>
  <c r="C14" i="2"/>
  <c r="A14" i="2"/>
  <c r="A11" i="2"/>
  <c r="A9" i="2"/>
  <c r="C5" i="2"/>
  <c r="A5" i="2"/>
  <c r="C46" i="1"/>
  <c r="A49" i="1"/>
  <c r="A53" i="1"/>
  <c r="B46" i="1" s="1"/>
  <c r="C43" i="1"/>
  <c r="C42" i="1"/>
  <c r="C41" i="1"/>
  <c r="A29" i="1"/>
  <c r="C25" i="1"/>
  <c r="A25" i="1"/>
  <c r="A23" i="1"/>
  <c r="A21" i="1"/>
  <c r="C16" i="1"/>
  <c r="A16" i="1"/>
  <c r="C14" i="1"/>
  <c r="A14" i="1"/>
  <c r="A18" i="1"/>
  <c r="A11" i="1"/>
  <c r="A9" i="1"/>
  <c r="C5" i="1"/>
  <c r="A5" i="1"/>
  <c r="A12" i="21" l="1"/>
  <c r="A20" i="19"/>
  <c r="B45" i="1"/>
  <c r="A12" i="16"/>
  <c r="A13" i="18"/>
  <c r="A29" i="17"/>
  <c r="A12" i="5"/>
  <c r="A13" i="4"/>
  <c r="A27" i="1"/>
  <c r="A29" i="2"/>
  <c r="A12" i="9"/>
</calcChain>
</file>

<file path=xl/sharedStrings.xml><?xml version="1.0" encoding="utf-8"?>
<sst xmlns="http://schemas.openxmlformats.org/spreadsheetml/2006/main" count="1215" uniqueCount="580">
  <si>
    <t>1. DADOS DO EMPREENDEDOR</t>
  </si>
  <si>
    <t>2. DADOS DO RESPONSÁVEL TÉCNICO</t>
  </si>
  <si>
    <t>3. IDENTIFICAÇÃO DO EMPREENDIMENTO</t>
  </si>
  <si>
    <t>5. INFORMAÇÕES TÉCNICAS BÁSICAS</t>
  </si>
  <si>
    <t>Parâmetro</t>
  </si>
  <si>
    <t>Unidade</t>
  </si>
  <si>
    <t>Valor</t>
  </si>
  <si>
    <t>População estimada (P)</t>
  </si>
  <si>
    <t>hab</t>
  </si>
  <si>
    <t>Consumo per capita (q)</t>
  </si>
  <si>
    <t>L/hab·dia</t>
  </si>
  <si>
    <t>Vazão média de água (Qmd = P × q)</t>
  </si>
  <si>
    <t>m³/dia</t>
  </si>
  <si>
    <t>Vazão de esgoto (Qes = 0,9 × Qmd)</t>
  </si>
  <si>
    <t>Fonte de abastecimento proposta</t>
  </si>
  <si>
    <t>Existência de rede pública próxima</t>
  </si>
  <si>
    <t>6. DECLARAÇÃO DO EMPREENDEDOR</t>
  </si>
  <si>
    <t>7. DECLARAÇÃO DO RESPONSÁVEL TÉCNICO</t>
  </si>
  <si>
    <t>Declaro estar ciente das normas técnicas e administrativas aplicáveis e me responsabilizo pela veracidade dos dados apresentados e pela compatibilidade técnica das informações constantes neste requerimento.</t>
  </si>
  <si>
    <t>8. USO EXCLUSIVO DO SAAE VIÇOSA</t>
  </si>
  <si>
    <t>Data: ______/______/______</t>
  </si>
  <si>
    <t>Declaro que as informações prestadas são verdadeiras, e que tenho ciência de que a emissão da Diretriz Técnica Básica (DTB) não implica aprovação de projeto ou autorização para execução de obras, devendo o projeto básico ser posteriormente protocolado e analisado conforme as normas vigentes do SAAE Viçosa.</t>
  </si>
  <si>
    <t>____________________________________________________________
Assinatura do Empreendedor / Representante Legal</t>
  </si>
  <si>
    <t xml:space="preserve">____________________________________________________________
Assinatura do Responsável Técnico / CREA-MG: </t>
  </si>
  <si>
    <r>
      <rPr>
        <sz val="15"/>
        <color theme="1"/>
        <rFont val="Aptos Narrow"/>
        <family val="2"/>
        <scheme val="minor"/>
      </rPr>
      <t>☐</t>
    </r>
    <r>
      <rPr>
        <sz val="10"/>
        <color theme="1"/>
        <rFont val="Aptos Narrow"/>
        <family val="2"/>
        <scheme val="minor"/>
      </rPr>
      <t xml:space="preserve"> Cópia do documento de identificação do empreendedor (RG/CPF ou CNPJ);</t>
    </r>
  </si>
  <si>
    <r>
      <rPr>
        <sz val="15"/>
        <color theme="1"/>
        <rFont val="Aptos Narrow"/>
        <family val="2"/>
        <scheme val="minor"/>
      </rPr>
      <t>☐</t>
    </r>
    <r>
      <rPr>
        <sz val="10"/>
        <color theme="1"/>
        <rFont val="Aptos Narrow"/>
        <family val="2"/>
        <scheme val="minor"/>
      </rPr>
      <t xml:space="preserve"> Procuração do proprietário ao representante legal (quando aplicável);</t>
    </r>
  </si>
  <si>
    <r>
      <rPr>
        <sz val="15"/>
        <color theme="1"/>
        <rFont val="Aptos Narrow"/>
        <family val="2"/>
        <scheme val="minor"/>
      </rPr>
      <t>☐</t>
    </r>
    <r>
      <rPr>
        <sz val="10"/>
        <color theme="1"/>
        <rFont val="Aptos Narrow"/>
        <family val="2"/>
        <scheme val="minor"/>
      </rPr>
      <t xml:space="preserve"> ART do responsável técnico pela solicitação;</t>
    </r>
  </si>
  <si>
    <r>
      <rPr>
        <sz val="15"/>
        <color theme="1"/>
        <rFont val="Aptos Narrow"/>
        <family val="2"/>
        <scheme val="minor"/>
      </rPr>
      <t>☐</t>
    </r>
    <r>
      <rPr>
        <sz val="10"/>
        <color theme="1"/>
        <rFont val="Aptos Narrow"/>
        <family val="2"/>
        <scheme val="minor"/>
      </rPr>
      <t xml:space="preserve"> Planta de implantação ou projeto pré-urbanístico, indicando tipologia da ocupação;</t>
    </r>
  </si>
  <si>
    <r>
      <rPr>
        <sz val="15"/>
        <color theme="1"/>
        <rFont val="Aptos Narrow"/>
        <family val="2"/>
        <scheme val="minor"/>
      </rPr>
      <t>☐</t>
    </r>
    <r>
      <rPr>
        <sz val="10"/>
        <color theme="1"/>
        <rFont val="Aptos Narrow"/>
        <family val="2"/>
        <scheme val="minor"/>
      </rPr>
      <t xml:space="preserve"> Levantamento topográfico georreferenciado (SIRGAS 2000) em formato DWG e PDF, com curvas de nível de 1 m e coordenadas UTM nos vértices;</t>
    </r>
  </si>
  <si>
    <r>
      <rPr>
        <sz val="15"/>
        <color theme="1"/>
        <rFont val="Aptos Narrow"/>
        <family val="2"/>
        <scheme val="minor"/>
      </rPr>
      <t>☐</t>
    </r>
    <r>
      <rPr>
        <sz val="10"/>
        <color theme="1"/>
        <rFont val="Aptos Narrow"/>
        <family val="2"/>
        <scheme val="minor"/>
      </rPr>
      <t xml:space="preserve"> Croqui de localização com referência ao sistema público existente;</t>
    </r>
  </si>
  <si>
    <r>
      <rPr>
        <sz val="15"/>
        <color theme="1"/>
        <rFont val="Aptos Narrow"/>
        <family val="2"/>
        <scheme val="minor"/>
      </rPr>
      <t>☐</t>
    </r>
    <r>
      <rPr>
        <sz val="10"/>
        <color theme="1"/>
        <rFont val="Aptos Narrow"/>
        <family val="2"/>
        <scheme val="minor"/>
      </rPr>
      <t xml:space="preserve"> Comprovante de pagamento da Taxa de Emissão de DTB, conforme Anexo VI.</t>
    </r>
  </si>
  <si>
    <t>4. DOCUMENTAÇÃO OBRIGATÓRIA</t>
  </si>
  <si>
    <t>Data de recebimento:</t>
  </si>
  <si>
    <t>ANEXO I – REQUERIMENTO DE DIRETRIZES TÉCNICAS BÁSICAS (DTB)</t>
  </si>
  <si>
    <t>Área Total Empreendimento(m²):</t>
  </si>
  <si>
    <t>DTB – Diretriz Técnica Básica (Número / Versão):</t>
  </si>
  <si>
    <r>
      <rPr>
        <sz val="15"/>
        <color theme="1"/>
        <rFont val="Aptos Narrow"/>
        <family val="2"/>
        <scheme val="minor"/>
      </rPr>
      <t>☐</t>
    </r>
    <r>
      <rPr>
        <sz val="10"/>
        <color theme="1"/>
        <rFont val="Aptos Narrow"/>
        <family val="2"/>
        <scheme val="minor"/>
      </rPr>
      <t xml:space="preserve"> ART(s) de elaboração dos projetos (SAA e SES)</t>
    </r>
  </si>
  <si>
    <r>
      <rPr>
        <sz val="15"/>
        <color theme="1"/>
        <rFont val="Aptos Narrow"/>
        <family val="2"/>
        <scheme val="minor"/>
      </rPr>
      <t>☐</t>
    </r>
    <r>
      <rPr>
        <sz val="10"/>
        <color theme="1"/>
        <rFont val="Aptos Narrow"/>
        <family val="2"/>
        <scheme val="minor"/>
      </rPr>
      <t xml:space="preserve"> Memoriais descritivos e de cálculo</t>
    </r>
  </si>
  <si>
    <r>
      <rPr>
        <sz val="15"/>
        <color theme="1"/>
        <rFont val="Aptos Narrow"/>
        <family val="2"/>
        <scheme val="minor"/>
      </rPr>
      <t>☐</t>
    </r>
    <r>
      <rPr>
        <sz val="10"/>
        <color theme="1"/>
        <rFont val="Aptos Narrow"/>
        <family val="2"/>
        <scheme val="minor"/>
      </rPr>
      <t xml:space="preserve"> Comprovante da Taxa de Análise de Projeto</t>
    </r>
  </si>
  <si>
    <t>População (Pi / Pm / Pf)</t>
  </si>
  <si>
    <t>Qmd (vazão média de água)</t>
  </si>
  <si>
    <t>Vazão máx. diária / horária</t>
  </si>
  <si>
    <t>m³/dia / L/s</t>
  </si>
  <si>
    <t>Qes (vazão de esgoto)</t>
  </si>
  <si>
    <t>Fonte de abastecimento</t>
  </si>
  <si>
    <t>—</t>
  </si>
  <si>
    <t>m³</t>
  </si>
  <si>
    <t>Solução de esgoto</t>
  </si>
  <si>
    <t>anos</t>
  </si>
  <si>
    <t xml:space="preserve">ART nº: </t>
  </si>
  <si>
    <r>
      <t>Nome Completo / Razão Social:</t>
    </r>
    <r>
      <rPr>
        <sz val="8"/>
        <color theme="1"/>
        <rFont val="Aptos Narrow"/>
        <family val="2"/>
        <scheme val="minor"/>
      </rPr>
      <t xml:space="preserve"> </t>
    </r>
  </si>
  <si>
    <t xml:space="preserve">Número de Lotes / Unidades: </t>
  </si>
  <si>
    <r>
      <rPr>
        <sz val="15"/>
        <color theme="1"/>
        <rFont val="Aptos Narrow"/>
        <family val="2"/>
        <scheme val="minor"/>
      </rPr>
      <t>☐</t>
    </r>
    <r>
      <rPr>
        <sz val="10"/>
        <color theme="1"/>
        <rFont val="Aptos Narrow"/>
        <family val="2"/>
        <scheme val="minor"/>
      </rPr>
      <t xml:space="preserve"> Projeto Hidráulico SAA (obrigatório)</t>
    </r>
  </si>
  <si>
    <r>
      <rPr>
        <sz val="15"/>
        <color theme="1"/>
        <rFont val="Aptos Narrow"/>
        <family val="2"/>
        <scheme val="minor"/>
      </rPr>
      <t>☐</t>
    </r>
    <r>
      <rPr>
        <sz val="10"/>
        <color theme="1"/>
        <rFont val="Aptos Narrow"/>
        <family val="2"/>
        <scheme val="minor"/>
      </rPr>
      <t xml:space="preserve"> Projeto Hidráulico SES (obrigatório)</t>
    </r>
  </si>
  <si>
    <t>Na qualidade de Empreendedor, venho solicitar a CTPL (Comissão Técnica Permanente de Loteamentos) do SAAE de Viçosa a análise e aprovação dos projetos do Sistema de Abastecimento de Água e/ou Esgotamento Sanitário, bom como suas diretrizes técnicas.</t>
  </si>
  <si>
    <r>
      <rPr>
        <sz val="15"/>
        <color theme="1"/>
        <rFont val="Aptos Narrow"/>
        <family val="2"/>
        <scheme val="minor"/>
      </rPr>
      <t>☐</t>
    </r>
    <r>
      <rPr>
        <sz val="10"/>
        <color theme="1"/>
        <rFont val="Aptos Narrow"/>
        <family val="2"/>
        <scheme val="minor"/>
      </rPr>
      <t xml:space="preserve"> Projeto Complementares (caso necessário)</t>
    </r>
  </si>
  <si>
    <t>1. IDENTIFICAÇÃO DO EMPREENDIMENTO</t>
  </si>
  <si>
    <t>Nº</t>
  </si>
  <si>
    <t>Item</t>
  </si>
  <si>
    <t xml:space="preserve">Nome do Empreendimento: </t>
  </si>
  <si>
    <t>2. DOCUMENTAÇÃO OBRIGATÓRIA</t>
  </si>
  <si>
    <t>Anexo II – Requerimento de Análise e Aprovação de Projeto, assinado</t>
  </si>
  <si>
    <t>Cópia da DTB válida emitida pela DPSAM</t>
  </si>
  <si>
    <t>Projeto Urbanístico aprovado pela Prefeitura ou declaração de aprovação em trâmite</t>
  </si>
  <si>
    <t>ART(s) dos responsáveis técnicos pelos projetos de SAA e SES</t>
  </si>
  <si>
    <t>Memorial Descritivo e Justificativo</t>
  </si>
  <si>
    <t>Declaração de Adequação aos Padrões do SAAE Viçosa</t>
  </si>
  <si>
    <t>Comprovante de pagamento da Taxa de Análise de Projetos</t>
  </si>
  <si>
    <t>3. PROJETO BÁSICO DE SISTEMA DE ABASTECIMENTO DE ÁGUA (SAA)</t>
  </si>
  <si>
    <t>Projeto elaborado conforme parâmetros da DTB e normas ABNT</t>
  </si>
  <si>
    <t>Traçado hidráulico completo (adutoras, redes, reservatórios e interligações)</t>
  </si>
  <si>
    <t>Identificação das cotas, materiais, diâmetros e classes de pressão</t>
  </si>
  <si>
    <t>Plantas e perfis na escala 1:200 (ou adequada), georreferenciados – SIRGAS 2000</t>
  </si>
  <si>
    <t>Indicação de VRP, registros, ventosas, descargas e dispositivos de manobra</t>
  </si>
  <si>
    <t>Inclusão de projeto elétrico, estrutural, automação e complementares, quando aplicável</t>
  </si>
  <si>
    <t>Previsão de hidrantes e dispositivos de proteção contra incêndio conforme IT-29/CBMMG</t>
  </si>
  <si>
    <t>Planilha orçamentária compatível com bases COPASA, SICOR ou SINAPI-MG</t>
  </si>
  <si>
    <t>Previsão mínima de dois poços (um reserva) conforme padrões SAAE/COPASA</t>
  </si>
  <si>
    <t>Instalações com macromedição individual e telemetria compatível</t>
  </si>
  <si>
    <t>Outorga do IGAM válida ou comprovante de protocolo de solicitação (prazo máx. 6 meses)</t>
  </si>
  <si>
    <t>Poço cercado e com controle de acesso conforme padrão SAAE</t>
  </si>
  <si>
    <t>Proibido projeto baseado em poços não perfurados ou vazões estimadas</t>
  </si>
  <si>
    <t>5. PROJETO BÁSICO DE ESGOTAMENTO SANITÁRIO (SES)</t>
  </si>
  <si>
    <t>Projeto elaborado conforme DTB, ABNT NBR 9649 / 12208 e ARIS-ZM 119/2024</t>
  </si>
  <si>
    <t>Perfil longitudinal completo com cotas, declividades e PVs identificados</t>
  </si>
  <si>
    <t>Vazões e parâmetros de dimensionamento compatíveis com o Estudo Populacional</t>
  </si>
  <si>
    <t>Poços de visita e acessórios conforme padrões SAAE (referência COPASA-MG)</t>
  </si>
  <si>
    <t>Materiais especificados conforme ABNT (PVC, PEAD, FoFo)</t>
  </si>
  <si>
    <t>Travessias, elevatórias e ETEs detalhadas conforme normas técnicas e DTB</t>
  </si>
  <si>
    <t>Legenda completa, simbologia padronizada e planta georreferenciada</t>
  </si>
  <si>
    <t>6. CRITÉRIOS DE APRESENTAÇÃO GRÁFICA</t>
  </si>
  <si>
    <t>Projetos apresentados em formato A1 dobrado, carimbado e padronizado</t>
  </si>
  <si>
    <t>Escalas horizontal e vertical 1:200 ou justificadas tecnicamente</t>
  </si>
  <si>
    <t>Simbologia, legendas e carimbo conforme modelo institucional do SAAE</t>
  </si>
  <si>
    <t>Duas vias impressas e arquivos digitais DWG (georreferenciado) e PDF</t>
  </si>
  <si>
    <t>7. AVALIAÇÃO FINAL DA CTPL</t>
  </si>
  <si>
    <t>Compatibilidade entre SAA e SES</t>
  </si>
  <si>
    <t>Conformidade com DTB e normas aplicáveis</t>
  </si>
  <si>
    <t>Correlação entre disciplinas (hidráulica, elétrica, estrutural)</t>
  </si>
  <si>
    <t>Atende critérios de eficiência energética, operação e manutenção</t>
  </si>
  <si>
    <t>8. RESULTADO DA ANÁLISE</t>
  </si>
  <si>
    <t>4. PROJETOS COM CAPTAÇÃO SUBTERRÂNEA (POÇOS TUBULARES)(quando aplicável)</t>
  </si>
  <si>
    <t>Processo SAAE nº:</t>
  </si>
  <si>
    <t>3. OBJETO DO TERMO</t>
  </si>
  <si>
    <t>O presente Termo de Aprovação de Projeto (TAP) tem validade de 04 (quatro) anos, contados a partir da data de sua emissão, podendo ser revalidado uma única vez por período de 02 (dois) anos, mediante solicitação formal antes do vencimento e comprovação da manutenção das condições técnicas vigentes.</t>
  </si>
  <si>
    <t>4. CONDICIONANTES E OBRIGAÇÕES DO EMPREENDEDOR</t>
  </si>
  <si>
    <t>5. PRAZO DE VALIDADE</t>
  </si>
  <si>
    <t>6. ASSINATURAS</t>
  </si>
  <si>
    <t xml:space="preserve">CPF / CNPJ: </t>
  </si>
  <si>
    <t xml:space="preserve">Endereço Completo: </t>
  </si>
  <si>
    <r>
      <t>Telefone / E-mail:</t>
    </r>
    <r>
      <rPr>
        <sz val="6"/>
        <color theme="1"/>
        <rFont val="Aptos Narrow"/>
        <family val="2"/>
        <scheme val="minor"/>
      </rPr>
      <t xml:space="preserve"> </t>
    </r>
  </si>
  <si>
    <r>
      <t>Nome Completo:</t>
    </r>
    <r>
      <rPr>
        <sz val="6"/>
        <color theme="1"/>
        <rFont val="Aptos Narrow"/>
        <family val="2"/>
        <scheme val="minor"/>
      </rPr>
      <t xml:space="preserve"> </t>
    </r>
  </si>
  <si>
    <t xml:space="preserve">CPF: </t>
  </si>
  <si>
    <t xml:space="preserve">Profissão / Especialidade - CREA / CAU: </t>
  </si>
  <si>
    <t xml:space="preserve">Coordenadas Geográficas (SIRGAS 2000): </t>
  </si>
  <si>
    <t xml:space="preserve">Nº da DTB/Versão: </t>
  </si>
  <si>
    <t xml:space="preserve">Data da entrega: </t>
  </si>
  <si>
    <r>
      <rPr>
        <sz val="15"/>
        <color theme="1"/>
        <rFont val="Aptos Narrow"/>
        <family val="2"/>
        <scheme val="minor"/>
      </rPr>
      <t>☐</t>
    </r>
    <r>
      <rPr>
        <sz val="10"/>
        <color theme="1"/>
        <rFont val="Aptos Narrow"/>
        <family val="2"/>
        <scheme val="minor"/>
      </rPr>
      <t xml:space="preserve"> Documentação completa </t>
    </r>
    <r>
      <rPr>
        <sz val="15"/>
        <color theme="1"/>
        <rFont val="Aptos Narrow"/>
        <family val="2"/>
        <scheme val="minor"/>
      </rPr>
      <t xml:space="preserve"> ☐</t>
    </r>
    <r>
      <rPr>
        <sz val="10"/>
        <color theme="1"/>
        <rFont val="Aptos Narrow"/>
        <family val="2"/>
        <scheme val="minor"/>
      </rPr>
      <t xml:space="preserve"> Pendência documental (especificar): ____________________________________________</t>
    </r>
  </si>
  <si>
    <t>Triagem documental (CTPL/DPSAM):</t>
  </si>
  <si>
    <t xml:space="preserve">Observações Gerais: </t>
  </si>
  <si>
    <t>Horizonte de projeto (mínimo)</t>
  </si>
  <si>
    <t xml:space="preserve">Nº do Parecer Técnico da CTPL: </t>
  </si>
  <si>
    <r>
      <rPr>
        <sz val="15"/>
        <color theme="1"/>
        <rFont val="Aptos Narrow"/>
        <family val="2"/>
        <scheme val="minor"/>
      </rPr>
      <t>☐</t>
    </r>
    <r>
      <rPr>
        <sz val="10"/>
        <color theme="1"/>
        <rFont val="Aptos Narrow"/>
        <family val="2"/>
        <scheme val="minor"/>
      </rPr>
      <t xml:space="preserve"> Sim                                     </t>
    </r>
    <r>
      <rPr>
        <sz val="15"/>
        <color theme="1"/>
        <rFont val="Aptos Narrow"/>
        <family val="2"/>
        <scheme val="minor"/>
      </rPr>
      <t xml:space="preserve"> ☐</t>
    </r>
    <r>
      <rPr>
        <sz val="10"/>
        <color theme="1"/>
        <rFont val="Aptos Narrow"/>
        <family val="2"/>
        <scheme val="minor"/>
      </rPr>
      <t xml:space="preserve"> Não – Readequações necessárias: ____________________________________________</t>
    </r>
  </si>
  <si>
    <t>Conformidade com DTB:</t>
  </si>
  <si>
    <t>Análise técnica Conclusiva:</t>
  </si>
  <si>
    <r>
      <rPr>
        <sz val="15"/>
        <color theme="1"/>
        <rFont val="Aptos Narrow"/>
        <family val="2"/>
        <scheme val="minor"/>
      </rPr>
      <t xml:space="preserve">                                     ☐</t>
    </r>
    <r>
      <rPr>
        <sz val="10"/>
        <color theme="1"/>
        <rFont val="Aptos Narrow"/>
        <family val="2"/>
        <scheme val="minor"/>
      </rPr>
      <t xml:space="preserve"> Aprovado              </t>
    </r>
    <r>
      <rPr>
        <sz val="15"/>
        <color theme="1"/>
        <rFont val="Aptos Narrow"/>
        <family val="2"/>
        <scheme val="minor"/>
      </rPr>
      <t>☐</t>
    </r>
    <r>
      <rPr>
        <sz val="10"/>
        <color theme="1"/>
        <rFont val="Aptos Narrow"/>
        <family val="2"/>
        <scheme val="minor"/>
      </rPr>
      <t xml:space="preserve"> Reprovado</t>
    </r>
  </si>
  <si>
    <t>O prazo de validade da Aprovação dos Projetos para execução das obras é de 04 (quatro) ano, admitindo-se prorrogação única por período de 02 (dois) anos, desde que o empreendedor protocole solicitação formal acompanhada do comprovante de pagamento da taxa de renovação antes do término da vigência.
Qualquer modificação nos projetos aprovados, seja de traçado, material, diâmetro, cotas ou demais elementos técnicos, somente poderá ser executada mediante aprovação prévia da CTPL / DPSAM, com apresentação da justificativa técnica e das correspondentes ARTs atualizadas. Alterações não autorizadas poderão implicar na suspensão imediata do processo e na necessidade de reapreciação integral dos projetos.</t>
  </si>
  <si>
    <t xml:space="preserve">Observações da CTPL: </t>
  </si>
  <si>
    <t xml:space="preserve">Observações e Assinaturas da CTPL: </t>
  </si>
  <si>
    <t xml:space="preserve">Parecer e Assinaturas da CTPL: </t>
  </si>
  <si>
    <t>Conclusão da Análise Técnica:</t>
  </si>
  <si>
    <t xml:space="preserve">
</t>
  </si>
  <si>
    <t>Assinatura dos membros da CTPL:</t>
  </si>
  <si>
    <t>O empreendedor compromete-se a:
1  -  Manter o pleno funcionamento dos sistemas de SAA e SES durante o período de operação assistida, conforme cronograma acordado com o SAAE;
2  -  Responder prontamente a notificações de irregularidades, apresentando proposta técnica e cronograma de correção em até 10 (dez) dias úteis;
3  -  Manter ativo o Seguro de Integridade das Obras pelo prazo mínimo de 5 (cinco) anos, conforme Anexo VI;
4  -  Apresentar relatórios técnicos e registros operacionais sempre que solicitados pela DPSAM;
5  -  Solicitar, ao final do período de operação assistida, a vistoria final e emissão do Termo de Recebimento Definitivo (TRD);
6  -  Cumprir todas as condicionantes ambientais, legais e técnicas previstas na DTB e nas normas vigentes.</t>
  </si>
  <si>
    <t>Viçosa-MG, ____ de ___________________ de ______.</t>
  </si>
  <si>
    <t>5. PROCEDIMENTOS SUBSEQUENTES</t>
  </si>
  <si>
    <t>Análise Técnica:</t>
  </si>
  <si>
    <t xml:space="preserve">Tipo de Ocupação: </t>
  </si>
  <si>
    <r>
      <rPr>
        <sz val="12"/>
        <color theme="1"/>
        <rFont val="Aptos Narrow"/>
        <family val="2"/>
        <scheme val="minor"/>
      </rPr>
      <t>☐</t>
    </r>
    <r>
      <rPr>
        <sz val="10"/>
        <color theme="1"/>
        <rFont val="Aptos Narrow"/>
        <family val="2"/>
        <scheme val="minor"/>
      </rPr>
      <t xml:space="preserve">Interligação Viável               </t>
    </r>
    <r>
      <rPr>
        <sz val="12"/>
        <color theme="1"/>
        <rFont val="Aptos Narrow"/>
        <family val="2"/>
        <scheme val="minor"/>
      </rPr>
      <t>☐</t>
    </r>
    <r>
      <rPr>
        <sz val="10"/>
        <color theme="1"/>
        <rFont val="Aptos Narrow"/>
        <family val="2"/>
        <scheme val="minor"/>
      </rPr>
      <t xml:space="preserve">Requer complementação                </t>
    </r>
    <r>
      <rPr>
        <sz val="12"/>
        <color theme="1"/>
        <rFont val="Aptos Narrow"/>
        <family val="2"/>
        <scheme val="minor"/>
      </rPr>
      <t>☐</t>
    </r>
    <r>
      <rPr>
        <sz val="10"/>
        <color theme="1"/>
        <rFont val="Aptos Narrow"/>
        <family val="2"/>
        <scheme val="minor"/>
      </rPr>
      <t>Necessário EVTE</t>
    </r>
  </si>
  <si>
    <r>
      <rPr>
        <sz val="12"/>
        <color theme="1"/>
        <rFont val="Aptos Narrow"/>
        <family val="2"/>
        <scheme val="minor"/>
      </rPr>
      <t>☐</t>
    </r>
    <r>
      <rPr>
        <sz val="10"/>
        <color theme="1"/>
        <rFont val="Aptos Narrow"/>
        <family val="2"/>
        <scheme val="minor"/>
      </rPr>
      <t xml:space="preserve">Documentação completa            </t>
    </r>
    <r>
      <rPr>
        <sz val="12"/>
        <color theme="1"/>
        <rFont val="Aptos Narrow"/>
        <family val="2"/>
        <scheme val="minor"/>
      </rPr>
      <t>☐</t>
    </r>
    <r>
      <rPr>
        <sz val="10"/>
        <color theme="1"/>
        <rFont val="Aptos Narrow"/>
        <family val="2"/>
        <scheme val="minor"/>
      </rPr>
      <t>Pendência documental (especificar):________________________________________</t>
    </r>
  </si>
  <si>
    <t>Data de Emissão da DTB:</t>
  </si>
  <si>
    <t>Zoneamento / Lei Municipal:</t>
  </si>
  <si>
    <t xml:space="preserve">Localização / Endereço / Distrito / Referência: </t>
  </si>
  <si>
    <t>SITUAÇÃO</t>
  </si>
  <si>
    <t>DESCRIÇÃO DO ITEM</t>
  </si>
  <si>
    <t>ATENDIDO</t>
  </si>
  <si>
    <t>PARCIALMENTE ATENDIDO</t>
  </si>
  <si>
    <t>Declaro, para os devidos fins, que os projetos apresentados foram elaborados em estrita conformidade com as normas técnicas da ABNT, as Resoluções da ARIS-ZM, os padrões construtivos e operacionais do SAAE Viçosa, e as Diretrizes Técnicas Básicas –  DTB nº /___________, emitidas pela DPSAM / CTPL.
Assumo inteira responsabilidade técnica e legal pela consistência, integridade e compatibilidade dos projetos de abastecimento de água (SAA) e esgotamento sanitário (SES), bem como pela observância das legislações e regulamentações aplicáveis durante todas as fases de execução.</t>
  </si>
  <si>
    <t>Relatório final, teste de bombeamento (mín. 24h), perfil geológico e análises físico-químicas</t>
  </si>
  <si>
    <t>A</t>
  </si>
  <si>
    <t>D</t>
  </si>
  <si>
    <t>UFM</t>
  </si>
  <si>
    <t>UN</t>
  </si>
  <si>
    <t>L</t>
  </si>
  <si>
    <t>M2</t>
  </si>
  <si>
    <t>KM</t>
  </si>
  <si>
    <t>SICOR</t>
  </si>
  <si>
    <t>CO-27339</t>
  </si>
  <si>
    <t>ENGENHEIRO/ARQUITETO, NÍVEL CONSULTOR, INCLUSIVE ENCARGOS COMPLEMENTARES</t>
  </si>
  <si>
    <t>H</t>
  </si>
  <si>
    <t>Valor Referencia Planilha SICOR-MG</t>
  </si>
  <si>
    <t>CO-27498</t>
  </si>
  <si>
    <t>TÉCNICO DE NÍVEL MÉDIO, INCLUSIVE ENCARGOS COMPLEMENTARES</t>
  </si>
  <si>
    <t>SAAE</t>
  </si>
  <si>
    <t>CPU-01</t>
  </si>
  <si>
    <t>ADVOGADO (SERVIÇO TÉCNICO JURÍDICO COM ENCARGOS)</t>
  </si>
  <si>
    <t>Valor Ref. Planilha SICOR-MG CO-27339</t>
  </si>
  <si>
    <t>CPU-02</t>
  </si>
  <si>
    <t>ANALISTA DE CONTROLE INTERNO / CONTADOR PÚBLICO</t>
  </si>
  <si>
    <t>CPU-03</t>
  </si>
  <si>
    <t>EQUIPAMENTOS DE ESCRITÓRIO, COMPUTADOR, IMPRESSORA, E OUTROS</t>
  </si>
  <si>
    <t>Valor de 3,2 x UFM</t>
  </si>
  <si>
    <t>CPU-04</t>
  </si>
  <si>
    <t>DESLOCAMENTO URBANO TÉCNICO, MENOR QUE 10 KM (IDA E VOLTA)*</t>
  </si>
  <si>
    <t>Valor de 4,0 x UFM</t>
  </si>
  <si>
    <t>* SE O DESLOCAMENTO FOR MAIOR QUE 10 KM, O VALOR SERÁ ACRESCIDO DE 20%</t>
  </si>
  <si>
    <t>Valor de (4,0x1,2) x UFM</t>
  </si>
  <si>
    <t>CPU-05</t>
  </si>
  <si>
    <t>EMISSÃO DO TERMO DE VIABILIDADE TÉCNICA (TVT)</t>
  </si>
  <si>
    <t>Valor de 1,00 UFM</t>
  </si>
  <si>
    <t>CPU-06</t>
  </si>
  <si>
    <t>EMISSÃO DO TERMO DE APROVAÇÃO DE PROJETO (TAP)</t>
  </si>
  <si>
    <t>CPU-07</t>
  </si>
  <si>
    <t>EMISSÃO DE PARECER TÉCNICO</t>
  </si>
  <si>
    <t>CPU-08</t>
  </si>
  <si>
    <t>EMISSÃO DO TERMO DE APROVAÇÃO DO "AS BUILT"</t>
  </si>
  <si>
    <t>CPU-09</t>
  </si>
  <si>
    <t>EMISSÃO DO TERMO DE RECEBIMENTO DE OBRAS HIDROSSANITÁRIAS (TRO)</t>
  </si>
  <si>
    <t>CPU-10</t>
  </si>
  <si>
    <t>EMISSÃO DO TERMO DE RECEBIMENTO DEFINITIVO (TRD)</t>
  </si>
  <si>
    <t>Fase de Viabilidade</t>
  </si>
  <si>
    <t>1.1</t>
  </si>
  <si>
    <t xml:space="preserve">Taxa de Análise de Viabilidade Técnica </t>
  </si>
  <si>
    <t>Ref.</t>
  </si>
  <si>
    <t>Código</t>
  </si>
  <si>
    <t>Descrição</t>
  </si>
  <si>
    <t>Quant.</t>
  </si>
  <si>
    <t>VALOR TOTAL:</t>
  </si>
  <si>
    <t>1.2</t>
  </si>
  <si>
    <t>Taxa de Elaboração de EVTE ( ≤ 100 lotes/imóveis)</t>
  </si>
  <si>
    <t>1.3</t>
  </si>
  <si>
    <t>Taxa de Elaboração de EVTE ( &gt; 100 lotes/imóveis)</t>
  </si>
  <si>
    <t>Fase de Projeto</t>
  </si>
  <si>
    <t>2.1</t>
  </si>
  <si>
    <t>Taxa de Análise de Projeto Básico</t>
  </si>
  <si>
    <t>2.2</t>
  </si>
  <si>
    <t>Taxa de Revisão/Reanálise de Projeto Básico</t>
  </si>
  <si>
    <t>Fase de de Fiscalizações Parciais e Acompanhamento</t>
  </si>
  <si>
    <t>3.1</t>
  </si>
  <si>
    <t>3.2</t>
  </si>
  <si>
    <t>3.3</t>
  </si>
  <si>
    <t>Taxa de Fiscalização Parcial de Reservatório</t>
  </si>
  <si>
    <t>3.4</t>
  </si>
  <si>
    <t>Taxa de Fiscalização Parcial de Poço Artesiano</t>
  </si>
  <si>
    <t>3.5</t>
  </si>
  <si>
    <t>Taxa de Fiscalização Parcial de Estação de Tratamento de Esgoto (ETE)</t>
  </si>
  <si>
    <t>Fase de Recebimento do Projeto "As Built"</t>
  </si>
  <si>
    <t>4.1</t>
  </si>
  <si>
    <t>Taxa de Análise do Projeto “As Built”</t>
  </si>
  <si>
    <t>4.2</t>
  </si>
  <si>
    <t xml:space="preserve">Fase de Vistoria Final </t>
  </si>
  <si>
    <t>5.1</t>
  </si>
  <si>
    <t>Taxa de Vistoria Final de todos os componentes do empreendimento</t>
  </si>
  <si>
    <t>5.2</t>
  </si>
  <si>
    <t xml:space="preserve"> Fase de Doação e Incorporação</t>
  </si>
  <si>
    <t>6.1</t>
  </si>
  <si>
    <t>Taxa de Incorporação / Doação de Sistema</t>
  </si>
  <si>
    <t>Valor Unit.</t>
  </si>
  <si>
    <t xml:space="preserve">Valor Total </t>
  </si>
  <si>
    <t>VALOR DO UFM (UNIDADE FSICAL MUNICIPAL) DO ANO FISCAL</t>
  </si>
  <si>
    <t xml:space="preserve">ÁREA TOTAL DO EMPREENDIMENTO </t>
  </si>
  <si>
    <t xml:space="preserve">QUANTIDADE DE LOTES NO EMPREENDIMENTO </t>
  </si>
  <si>
    <t>DISTÂNCIA DA SEDE DO SAAE (IDA E VOLTA)</t>
  </si>
  <si>
    <t>1. DISPOSIÇÕES GERAIS</t>
  </si>
  <si>
    <t>Este anexo apresenta a relação oficial de materiais, equipamentos e componentes padronizados para uso obrigatório em projetos, obras e sistemas de abastecimento de água (SAA) e esgotamento sanitário (SES) vinculados ao SAAE Viçosa. Os padrões aqui descritos têm por finalidade garantir a interoperabilidade, durabilidade, segurança operacional e uniformidade técnica das infraestruturas públicas.
Os materiais deverão atender rigorosamente às normas da ABNT,  especificações da COPASA-MG, SEINFRA/MG e CAIXA ECONÔMICA FEDERAL, devendo o empreendedor apresentar catálogos técnicos e laudos de conformidade emitidos pelo fabricante quando estes divergirem dos padrões especificados nestes orgãos.
Quaisquer materiais ou equipamentos não constantes nesta relação somente poderão ser utilizados mediante anuência formal da DPSAM/CTPL.</t>
  </si>
  <si>
    <t>Tipo</t>
  </si>
  <si>
    <t>Material</t>
  </si>
  <si>
    <t>Padrão / Norma</t>
  </si>
  <si>
    <t>Observações</t>
  </si>
  <si>
    <t>Adutoras e redes principais</t>
  </si>
  <si>
    <t>PEAD (PN10 ou superior)</t>
  </si>
  <si>
    <t>NBR 15561</t>
  </si>
  <si>
    <t>Solda por termofusão, DN ≥ 63 mm</t>
  </si>
  <si>
    <t>Redes secundárias</t>
  </si>
  <si>
    <t>PVC DEFOFO PN 10</t>
  </si>
  <si>
    <t>NBR 5647</t>
  </si>
  <si>
    <t>Junta elástica, até DN 300</t>
  </si>
  <si>
    <t>Ramais prediais</t>
  </si>
  <si>
    <t>PEAD PN 10</t>
  </si>
  <si>
    <t>Diâmetro mínimo DN 25 mm</t>
  </si>
  <si>
    <t>Conexões</t>
  </si>
  <si>
    <t>Ferro fundido dúctil, latão ou PVC</t>
  </si>
  <si>
    <t>NBR 7675 / NBR 5648</t>
  </si>
  <si>
    <t>Compatíveis com o tubo utilizado</t>
  </si>
  <si>
    <t>Luvas e uniões</t>
  </si>
  <si>
    <t>Ferro fundido dúctil / latão</t>
  </si>
  <si>
    <t>NBR 7675</t>
  </si>
  <si>
    <t>Deverão possuir anel de vedação NBR 7685</t>
  </si>
  <si>
    <t>Material / Norma</t>
  </si>
  <si>
    <t>Especificações</t>
  </si>
  <si>
    <t>Registro de gaveta</t>
  </si>
  <si>
    <t>Ferro fundido dúctil / NBR 15707</t>
  </si>
  <si>
    <t>Vedação elastomérica EPDM</t>
  </si>
  <si>
    <t>Registro de pressão / esfera</t>
  </si>
  <si>
    <t>Bronze / Latão / NBR 15708</t>
  </si>
  <si>
    <t>Com acionamento de haste aparente</t>
  </si>
  <si>
    <t>Válvula de retenção</t>
  </si>
  <si>
    <t>Ferro fundido / NBR 15920</t>
  </si>
  <si>
    <t>De clapeta ou pistão</t>
  </si>
  <si>
    <t>Válvula ventosa</t>
  </si>
  <si>
    <t>Ferro fundido / Aço inox</t>
  </si>
  <si>
    <t>Duplo efeito, com flange NBR 7675</t>
  </si>
  <si>
    <t>Válvula de descarga / limpeza</t>
  </si>
  <si>
    <t>Ferro fundido / NBR 7675</t>
  </si>
  <si>
    <t>Instalada no ponto mais baixo da rede</t>
  </si>
  <si>
    <t>2.2. Válvulas e registros</t>
  </si>
  <si>
    <t>2.1. Tubulações e conexões</t>
  </si>
  <si>
    <t>2. SISTEMA DE ABASTECIMENTO DE ÁGUA (SAA)</t>
  </si>
  <si>
    <t>1  -  Hidrômetros: padrão DN 15 a DN 50, classe metrológica B ou superior, com corpo em latão ou material aprovado pelo INMETRO;
2  -  Caixas de registro e hidrômetros: em concreto armado pré-moldado ou polietileno rotomoldado, tampa metálica com gravação “SAAE”;
3  -  Ventosas e descargas: instaladas conforme projeto hidráulico e padrões SAAE (Referência padrão COPASA-MG);
4  -  Booster e EEAT: deverão seguir os projetos tipo SAAE Viçosa, com quadros elétricos e dispositivos de proteção individualizados.</t>
  </si>
  <si>
    <t>2.3. Conjuntos e acessórios</t>
  </si>
  <si>
    <t>3. SISTEMA DE ESGOTAMENTO SANITÁRIO (SES)</t>
  </si>
  <si>
    <t>3.1. Tubulações e conexões</t>
  </si>
  <si>
    <t>Aplicação</t>
  </si>
  <si>
    <t>Norma</t>
  </si>
  <si>
    <t>Rede coletora</t>
  </si>
  <si>
    <t>PVC Série R</t>
  </si>
  <si>
    <t>NBR 7362 / 5688</t>
  </si>
  <si>
    <t>Junta elástica com anel de vedação</t>
  </si>
  <si>
    <t>Ramais de ligação</t>
  </si>
  <si>
    <t>NBR 7362</t>
  </si>
  <si>
    <t>Diâmetro mínimo DN 100 mm</t>
  </si>
  <si>
    <t>Interceptores</t>
  </si>
  <si>
    <t>NBR 15561 / 5688</t>
  </si>
  <si>
    <t>Instalação conforme perfil hidráulico</t>
  </si>
  <si>
    <t>Emissários</t>
  </si>
  <si>
    <t>PEAD / Ferro Dúctil</t>
  </si>
  <si>
    <t>NBR 15561 / 7675</t>
  </si>
  <si>
    <t>Considerar transições flangeadas</t>
  </si>
  <si>
    <t>PV circular pré-moldado</t>
  </si>
  <si>
    <t>Concreto armado / anéis DN 1000</t>
  </si>
  <si>
    <t>Fundo moldado, tampa de ferro fundido classe D400</t>
  </si>
  <si>
    <t>PV moldado in loco</t>
  </si>
  <si>
    <t>Concreto armado fck ≥ 25 MPa</t>
  </si>
  <si>
    <t>Degraus galvanizados ou inox</t>
  </si>
  <si>
    <t>VRP</t>
  </si>
  <si>
    <t>PVC ou PEAD DN 100</t>
  </si>
  <si>
    <t>Altura mínima 2,0 m acima do solo</t>
  </si>
  <si>
    <t>Tampas e grelhas</t>
  </si>
  <si>
    <t>Ferro fundido dúctil</t>
  </si>
  <si>
    <t>Gravação “SAAE – ESGOTO” / “SAAE – ÁGUA” conforme o caso</t>
  </si>
  <si>
    <t>3.2. Poços de visita (PV) e ventilação (VRP)</t>
  </si>
  <si>
    <t>3.3. Ligações domiciliares</t>
  </si>
  <si>
    <t>1  -  Caixa de inspeção padronizada, DN 400 mm, com tampa reforçada;
2  -  Tubulação de ligação com declividade mínima de 2%;
3  -  Vedação com anel elastomérico e encaixe tipo ponta e bolsa.</t>
  </si>
  <si>
    <t>Componente</t>
  </si>
  <si>
    <t>Especificação mínima</t>
  </si>
  <si>
    <t>Quadros de comando</t>
  </si>
  <si>
    <t>IP-65, montagem em aço carbono ou inox</t>
  </si>
  <si>
    <t>Disjuntores e chaves seccionadoras padronizados</t>
  </si>
  <si>
    <t>Bombas elétricas</t>
  </si>
  <si>
    <t>Motor IP-55, rendimento ≥ 85%</t>
  </si>
  <si>
    <t>Compatível com tensão da CEMIG</t>
  </si>
  <si>
    <t>Sistema de automação</t>
  </si>
  <si>
    <t>CLP padrão Siemens ou WEG</t>
  </si>
  <si>
    <t>Comunicação Modbus TCP/IP</t>
  </si>
  <si>
    <t>Medição de energia</t>
  </si>
  <si>
    <t>Padrão CEMIG / ANEEL</t>
  </si>
  <si>
    <t>Instalação aprovada pela concessionária</t>
  </si>
  <si>
    <t>Transmissão de dados</t>
  </si>
  <si>
    <t>Telemetria via GPRS ou fibra</t>
  </si>
  <si>
    <t>Compatível com software de supervisão do SAAE</t>
  </si>
  <si>
    <t>Sensores e instrumentos</t>
  </si>
  <si>
    <t>Pressostatos, rotâmetros, ultrassônicos</t>
  </si>
  <si>
    <t>Calibração e certificado RBC obrigatórios</t>
  </si>
  <si>
    <t>4. INSTALAÇÕES ELÉTRICAS, AUTOMAÇÃO E TELEMETRIA</t>
  </si>
  <si>
    <t>5. ESTRUTURAS, RESERVATÓRIOS E CONSTRUÇÕES CIVIS</t>
  </si>
  <si>
    <t>Elemento</t>
  </si>
  <si>
    <t>Reservatórios apoiados</t>
  </si>
  <si>
    <t>Concreto armado / aço vitrificado</t>
  </si>
  <si>
    <t>Atender NBR 12217 e NBR 12218</t>
  </si>
  <si>
    <t>Reservatórios elevados</t>
  </si>
  <si>
    <t>Concreto armado / aço galvanizado</t>
  </si>
  <si>
    <t>Escada marinheiro e guarda-corpo obrigatório</t>
  </si>
  <si>
    <t>Câmaras de válvulas</t>
  </si>
  <si>
    <t>Alvenaria estrutural / Concreto armado</t>
  </si>
  <si>
    <t>Piso drenante e acesso facilitado</t>
  </si>
  <si>
    <t>Casas de bombas e cloração</t>
  </si>
  <si>
    <t>Concreto armado / cobertura metálica</t>
  </si>
  <si>
    <t>Previsão de ventilação e piso impermeável</t>
  </si>
  <si>
    <t>Cercamento</t>
  </si>
  <si>
    <t>Alambrado galvanizado / portão metálico</t>
  </si>
  <si>
    <t>Altura mínima de 2,0 m com placa de identificação</t>
  </si>
  <si>
    <t>Piso industrial</t>
  </si>
  <si>
    <t>Concreto com resistência mínima de 25 MPa</t>
  </si>
  <si>
    <t>Rampa de acesso e drenagem perimetral</t>
  </si>
  <si>
    <t>Todos os componentes enterrados devem ser identificados conforme o padrão de simbologia do SAAE Viçosa;
Tampas, registros e PVs devem conter gravação em relevo:
          1  -  “SAAE – ÁGUA” para redes de abastecimento;
          2  -  “SAAE – ESGOTO” para redes de coleta.
Placas de identificação em alumínio anodizado deverão indicar o nome do sistema, código da rede e data da execução.</t>
  </si>
  <si>
    <t>6. IDENTIFICAÇÃO E PADRONIZAÇÃO VISUAL</t>
  </si>
  <si>
    <t>7. DISPOSIÇÕES COMPLEMENTARES</t>
  </si>
  <si>
    <t>1  -  Os materiais descritos neste anexo poderão ser atualizados a qualquer tempo pela DPSAM, mediante Nota Técnica aprovada pela Diretoria-Presidente (DIPRE).
2  -  Será vedada a aceitação de materiais ou equipamentos sem comprovação de origem, certificação e nota fiscal.
3  -  Quaisquer materiais importados deverão apresentar certificação de conformidade com normas ISO/IEC equivalentes.
4  -  O não atendimento às especificações deste anexo implicará rejeição do projeto, exigência de substituição dos materiais e aplicação das penalidades previstas no Anexo VIII.</t>
  </si>
  <si>
    <t>Razão Social / Nome do Empreendedor:</t>
  </si>
  <si>
    <t>TATP – Termo de Aceite Técnico Provisório (Número / Data):</t>
  </si>
  <si>
    <t>DTB (Número / Versão):</t>
  </si>
  <si>
    <t>3. DADOS DO RESPONSÁVEL TÉCNICO</t>
  </si>
  <si>
    <t>Nome Completo:</t>
  </si>
  <si>
    <t>Representante Legal:</t>
  </si>
  <si>
    <t>Documento de Identificação:</t>
  </si>
  <si>
    <t>4. OBJETO DO TERMO</t>
  </si>
  <si>
    <t>6. CONDIÇÕES DE RECEBIMENTO PELO SAAE VIÇOSA</t>
  </si>
  <si>
    <t>O SAAE Viçosa, após análise técnica e jurídica da documentação apresentada, aceita a doação das infraestruturas descritas neste termo, declarando:
1  -  O reconhecimento da adequação técnica e operacional das obras e equipamentos doados;
2  -  A incorporação definitiva dos bens ao patrimônio público municipal vinculado ao SAAE Viçosa;
3  -  O registro das infraestruturas no cadastro técnico, contábil e patrimonial da Autarquia;
4  -  A assunção das responsabilidades de operação, manutenção e gestão das redes e unidades de serviço, conforme normas internas e regulamentações da ARIS-ZM.</t>
  </si>
  <si>
    <t>Assinaturas:</t>
  </si>
  <si>
    <t>DIPRE-SAAE</t>
  </si>
  <si>
    <t>DPSAM-SAAE</t>
  </si>
  <si>
    <t>PROCURADORIA-SAAE</t>
  </si>
  <si>
    <t>CONTROLADORIA-SAAE</t>
  </si>
  <si>
    <t>PROPRIETÁRIO/DOADOR</t>
  </si>
  <si>
    <t>RESP. TÉCNICO</t>
  </si>
  <si>
    <t>DATA</t>
  </si>
  <si>
    <t>Grave</t>
  </si>
  <si>
    <t>Média</t>
  </si>
  <si>
    <t>Incorporação / Doação</t>
  </si>
  <si>
    <t>Impede emissão do TRD</t>
  </si>
  <si>
    <t>Global</t>
  </si>
  <si>
    <t>Aplicável em qualquer fase</t>
  </si>
  <si>
    <t>Exige substituição e reanálise técnica</t>
  </si>
  <si>
    <t>Início de operação ou interligação sem autorização formal do SAAE</t>
  </si>
  <si>
    <t>Execução / Operação</t>
  </si>
  <si>
    <t>Execução</t>
  </si>
  <si>
    <t>Implica suspensão imediata da obra</t>
  </si>
  <si>
    <t>Obriga correção e nova vistoria</t>
  </si>
  <si>
    <t>Valor dobrado</t>
  </si>
  <si>
    <t>INFRAÇÃO</t>
  </si>
  <si>
    <t>ETAPA DO EMPREENDIMENTO</t>
  </si>
  <si>
    <t>GRAVIDADE</t>
  </si>
  <si>
    <t>SANÇÕES (UFM)</t>
  </si>
  <si>
    <t>OBSERVAÇÕES</t>
  </si>
  <si>
    <t>Impede vistoria e suspende o processo</t>
  </si>
  <si>
    <t>Pós-doação</t>
  </si>
  <si>
    <t>Prestação de informações falsas ou adulteradas em documentos, memoriais ou cadastros técnicos</t>
  </si>
  <si>
    <t>Implica comunicação à Procuradoria e bloqueio de novos protocolos</t>
  </si>
  <si>
    <t>Alteração de áreas técnicas (reservatórios, poços, EE, ETE etc.) ou cotas hidráulicas sem anuência formal da DPSAM</t>
  </si>
  <si>
    <t>Obriga retificação e nova aprovação do TAP</t>
  </si>
  <si>
    <t>Execução de obras antes da emissão do Termo de Aprovação de Projeto (TAP)</t>
  </si>
  <si>
    <t>Configura execução irregular e pode gerar embargo</t>
  </si>
  <si>
    <t>Execução de obras divergente do projeto aprovado pela CTPL ou sem autorização da DPSAM</t>
  </si>
  <si>
    <t>Sujeita à paralisação imediata</t>
  </si>
  <si>
    <t>Uso de materiais, equipamentos ou componentes diferentes dos aprovados e padronizados (Anexo VII)</t>
  </si>
  <si>
    <t>Impedir ou dificultar o acesso da fiscalização do SAAE</t>
  </si>
  <si>
    <t>Não correção das pendências apontadas em relatório de fiscalização dentro do prazo estabelecido</t>
  </si>
  <si>
    <t>Pode atrasar o TATP</t>
  </si>
  <si>
    <t>Sujeito a desligamento e denúncia</t>
  </si>
  <si>
    <t>Ausência de responsável técnico durante a execução ou operação assistida</t>
  </si>
  <si>
    <t>Não apresentação do Seguro de Integridade das Obras (item 9.5) após o TATP</t>
  </si>
  <si>
    <t>Não cumprimento dos prazos para regularização fundiária e doação das infraestruturas</t>
  </si>
  <si>
    <t>Prazo máximo 6 meses + 1 prorrogação</t>
  </si>
  <si>
    <t>Omissão ou não apresentação de outorga, licenças ou autorizações de operação válidas</t>
  </si>
  <si>
    <t>Retém homologação do TRD</t>
  </si>
  <si>
    <t>Descumprimento das condicionantes do TAP ou do TATP</t>
  </si>
  <si>
    <t>Danificar infraestrutura pública existente e não recompor adequadamente</t>
  </si>
  <si>
    <t>Exige reparo integral e registro fotográfico</t>
  </si>
  <si>
    <t>Interligação irregular de redes de água/esgoto em ponto diverso do aprovado</t>
  </si>
  <si>
    <t>Não cumprimento das obrigações pós-doação (Cap. 10.3), incluindo falhas cobertas pelo seguro</t>
  </si>
  <si>
    <t>Pode implicar execução da garantia</t>
  </si>
  <si>
    <t>Reincidência em qualquer infração deste Anexo</t>
  </si>
  <si>
    <t>Cumulativa e comunicada à Procuradoria</t>
  </si>
  <si>
    <r>
      <t xml:space="preserve">Diretrizes / Projeto Básico e </t>
    </r>
    <r>
      <rPr>
        <i/>
        <sz val="10"/>
        <color theme="1"/>
        <rFont val="Aptos Narrow"/>
        <family val="2"/>
        <scheme val="minor"/>
      </rPr>
      <t>As Built</t>
    </r>
  </si>
  <si>
    <r>
      <t xml:space="preserve"> Projeto </t>
    </r>
    <r>
      <rPr>
        <i/>
        <sz val="10"/>
        <color theme="1"/>
        <rFont val="Aptos Narrow"/>
        <family val="2"/>
        <scheme val="minor"/>
      </rPr>
      <t xml:space="preserve">As Built / </t>
    </r>
    <r>
      <rPr>
        <sz val="10"/>
        <color theme="1"/>
        <rFont val="Aptos Narrow"/>
        <family val="2"/>
        <scheme val="minor"/>
      </rPr>
      <t>Execução</t>
    </r>
  </si>
  <si>
    <t>PEAD / PVC Reforçado / Ferro Dúctil</t>
  </si>
  <si>
    <t>O presente Pedido de Alteração de Projeto Aprovado tem por finalidade submeter à análise da Diretoria de Planejamento e Saneamento Ambiental (DPSAM) e da Comissão Técnica Permanente de Loteamentos (CTPL) as modificações técnicas realizadas no projeto originalmente aprovado pelo Termo de Aprovação de Projeto (TAP) nº ________/____.
As alterações ora propostas são apresentadas mediante justificativa técnica detalhada, acompanhada dos desenhos revisados, memoriais atualizados e respectivas ARTs.</t>
  </si>
  <si>
    <t>3.1. Resumo das alterações solicitadas:</t>
  </si>
  <si>
    <t>Descrição da alteração proposta</t>
  </si>
  <si>
    <t>Motivo técnico / justificativa</t>
  </si>
  <si>
    <t>Impactos sobre o sistema SAA / SES</t>
  </si>
  <si>
    <r>
      <rPr>
        <sz val="15"/>
        <color theme="1"/>
        <rFont val="Aptos Narrow"/>
        <family val="2"/>
        <scheme val="minor"/>
      </rPr>
      <t>☐</t>
    </r>
    <r>
      <rPr>
        <sz val="10"/>
        <color theme="1"/>
        <rFont val="Aptos Narrow"/>
        <family val="2"/>
        <scheme val="minor"/>
      </rPr>
      <t xml:space="preserve"> Memoriais descritivo e de cálculo atualizados.</t>
    </r>
  </si>
  <si>
    <r>
      <rPr>
        <sz val="15"/>
        <color theme="1"/>
        <rFont val="Aptos Narrow"/>
        <family val="2"/>
        <scheme val="minor"/>
      </rPr>
      <t>☐</t>
    </r>
    <r>
      <rPr>
        <sz val="10"/>
        <color theme="1"/>
        <rFont val="Aptos Narrow"/>
        <family val="2"/>
        <scheme val="minor"/>
      </rPr>
      <t xml:space="preserve"> Planta(s) revisada(s) com alterações destacadas em cor distinta.</t>
    </r>
  </si>
  <si>
    <r>
      <rPr>
        <sz val="15"/>
        <color theme="1"/>
        <rFont val="Aptos Narrow"/>
        <family val="2"/>
        <scheme val="minor"/>
      </rPr>
      <t>☐</t>
    </r>
    <r>
      <rPr>
        <sz val="10"/>
        <color theme="1"/>
        <rFont val="Aptos Narrow"/>
        <family val="2"/>
        <scheme val="minor"/>
      </rPr>
      <t xml:space="preserve"> Licença, anuência ou ofício complementar de outros órgãos (quando houver)</t>
    </r>
  </si>
  <si>
    <r>
      <rPr>
        <sz val="15"/>
        <color theme="1"/>
        <rFont val="Aptos Narrow"/>
        <family val="2"/>
        <scheme val="minor"/>
      </rPr>
      <t xml:space="preserve">☐ </t>
    </r>
    <r>
      <rPr>
        <sz val="10"/>
        <color theme="1"/>
        <rFont val="Aptos Narrow"/>
        <family val="2"/>
        <scheme val="minor"/>
      </rPr>
      <t>ART de revisão do projeto atualizada(quando aplicável).</t>
    </r>
  </si>
  <si>
    <r>
      <rPr>
        <sz val="15"/>
        <color theme="1"/>
        <rFont val="Aptos Narrow"/>
        <family val="2"/>
        <scheme val="minor"/>
      </rPr>
      <t>☐</t>
    </r>
    <r>
      <rPr>
        <sz val="10"/>
        <color theme="1"/>
        <rFont val="Aptos Narrow"/>
        <family val="2"/>
        <scheme val="minor"/>
      </rPr>
      <t xml:space="preserve"> Planilha de custos ou orçamento revisado (quando houver impacto financeiro)</t>
    </r>
  </si>
  <si>
    <r>
      <rPr>
        <sz val="15"/>
        <color theme="1"/>
        <rFont val="Aptos Narrow"/>
        <family val="2"/>
        <scheme val="minor"/>
      </rPr>
      <t>☐</t>
    </r>
    <r>
      <rPr>
        <sz val="10"/>
        <color theme="1"/>
        <rFont val="Aptos Narrow"/>
        <family val="2"/>
        <scheme val="minor"/>
      </rPr>
      <t xml:space="preserve"> Declaração do responsável técnico original concordando com as alterações (quando aplicável)</t>
    </r>
  </si>
  <si>
    <r>
      <rPr>
        <sz val="15"/>
        <color theme="1"/>
        <rFont val="Aptos Narrow"/>
        <family val="2"/>
        <scheme val="minor"/>
      </rPr>
      <t>☐</t>
    </r>
    <r>
      <rPr>
        <sz val="10"/>
        <color theme="1"/>
        <rFont val="Aptos Narrow"/>
        <family val="2"/>
        <scheme val="minor"/>
      </rPr>
      <t xml:space="preserve"> Comprovante da Taxa de Renálise de Projeto (50% do valor da Taxa de Análise de Projeto Básico)</t>
    </r>
  </si>
  <si>
    <t>Declaro que as alterações apresentadas neste pedido foram elaboradas em conformidade com as normas da ABNT, com as Resoluções da ARIS-ZM, com os padrões técnicos do SAAE Viçosa e com as Diretrizes Técnicas Básicas – DTB nº __________/_______, responsabilizando-me integralmente pela consistência técnica e veracidade das informações.</t>
  </si>
  <si>
    <t>A alteração somente produzirá efeitos após a emissão do Aditivo ao Termo de Aprovação de Projeto (TAP) correspondente.
A aprovação das alterações não implica renovação nem prorrogação do prazo de validade do TAP original, que permanece vigente conforme o período inicialmente estabelecido.
Todas as obrigações, condicionantes e recomendações técnicas constantes do TAP original permanecem integralmente válidas, devendo o empreendedor cumpri-las até a conclusão do processo de aceitação técnica e doação.
Alterações executadas em campo sem prévia anuência do SAAE Viçosa poderão ser objeto de sanção administrativa e indeferimento no recebimento da obra,  conforme Anexo VIII – Tabela de Dosimetria de Infrações e Sanções Técnicas.
O presente documento deve ser protocolado formalmente no setor técnico-administrativo do SAAE Viçosa, acompanhado do comprovante de pagamento da Taxa de Reanálise de Projeto, quando aplicável.</t>
  </si>
  <si>
    <t>5. DECLARAÇÃO DO EMPREENDEDOR</t>
  </si>
  <si>
    <t>6. DECLARAÇÃO DO RESPONSÁVEL TÉCNICO</t>
  </si>
  <si>
    <t>7. USO EXCLUSIVO DO SAAE VIÇOSA</t>
  </si>
  <si>
    <r>
      <rPr>
        <sz val="15"/>
        <color theme="1"/>
        <rFont val="Aptos Narrow"/>
        <family val="2"/>
        <scheme val="minor"/>
      </rPr>
      <t>☐</t>
    </r>
    <r>
      <rPr>
        <sz val="10"/>
        <color theme="1"/>
        <rFont val="Aptos Narrow"/>
        <family val="2"/>
        <scheme val="minor"/>
      </rPr>
      <t xml:space="preserve"> Cópia do TAP Aprovado (nº / versão)</t>
    </r>
  </si>
  <si>
    <r>
      <rPr>
        <sz val="15"/>
        <color theme="1"/>
        <rFont val="Aptos Narrow"/>
        <family val="2"/>
        <scheme val="minor"/>
      </rPr>
      <t>☐</t>
    </r>
    <r>
      <rPr>
        <sz val="10"/>
        <color theme="1"/>
        <rFont val="Aptos Narrow"/>
        <family val="2"/>
        <scheme val="minor"/>
      </rPr>
      <t xml:space="preserve"> Cópia da DTB (nº / versão)</t>
    </r>
  </si>
  <si>
    <r>
      <rPr>
        <sz val="15"/>
        <color theme="1"/>
        <rFont val="Aptos Narrow"/>
        <family val="2"/>
        <scheme val="minor"/>
      </rPr>
      <t>☐</t>
    </r>
    <r>
      <rPr>
        <sz val="10"/>
        <color theme="1"/>
        <rFont val="Aptos Narrow"/>
        <family val="2"/>
        <scheme val="minor"/>
      </rPr>
      <t xml:space="preserve"> Projeto “As Built” Estrutural e Laudo Geotécnico (Sondagens)</t>
    </r>
  </si>
  <si>
    <r>
      <rPr>
        <sz val="15"/>
        <color theme="1"/>
        <rFont val="Aptos Narrow"/>
        <family val="2"/>
        <scheme val="minor"/>
      </rPr>
      <t>☐</t>
    </r>
    <r>
      <rPr>
        <sz val="10"/>
        <color theme="1"/>
        <rFont val="Aptos Narrow"/>
        <family val="2"/>
        <scheme val="minor"/>
      </rPr>
      <t xml:space="preserve"> Projeto “As Built” Eletro-eletrônico / Automação / Telemétria / SPDA e outros correlatados</t>
    </r>
  </si>
  <si>
    <r>
      <rPr>
        <sz val="15"/>
        <color theme="1"/>
        <rFont val="Aptos Narrow"/>
        <family val="2"/>
        <scheme val="minor"/>
      </rPr>
      <t>☐</t>
    </r>
    <r>
      <rPr>
        <sz val="10"/>
        <color theme="1"/>
        <rFont val="Aptos Narrow"/>
        <family val="2"/>
        <scheme val="minor"/>
      </rPr>
      <t xml:space="preserve"> Projeto “As Built” do SAA e SES (Georreferenciado no SIRGAS 2000)</t>
    </r>
  </si>
  <si>
    <r>
      <rPr>
        <sz val="15"/>
        <color theme="1"/>
        <rFont val="Aptos Narrow"/>
        <family val="2"/>
        <scheme val="minor"/>
      </rPr>
      <t>☐</t>
    </r>
    <r>
      <rPr>
        <sz val="10"/>
        <color theme="1"/>
        <rFont val="Aptos Narrow"/>
        <family val="2"/>
        <scheme val="minor"/>
      </rPr>
      <t xml:space="preserve"> Relatórios de ensaio de estanqueidade, funcionamento e desempenho (com ART)</t>
    </r>
  </si>
  <si>
    <r>
      <rPr>
        <sz val="15"/>
        <color theme="1"/>
        <rFont val="Aptos Narrow"/>
        <family val="2"/>
        <scheme val="minor"/>
      </rPr>
      <t>☐</t>
    </r>
    <r>
      <rPr>
        <sz val="10"/>
        <color theme="1"/>
        <rFont val="Aptos Narrow"/>
        <family val="2"/>
        <scheme val="minor"/>
      </rPr>
      <t xml:space="preserve"> Licenças e outorgas de operação vigentes</t>
    </r>
  </si>
  <si>
    <r>
      <rPr>
        <sz val="15"/>
        <color theme="1"/>
        <rFont val="Aptos Narrow"/>
        <family val="2"/>
        <scheme val="minor"/>
      </rPr>
      <t>☐</t>
    </r>
    <r>
      <rPr>
        <sz val="10"/>
        <color theme="1"/>
        <rFont val="Aptos Narrow"/>
        <family val="2"/>
        <scheme val="minor"/>
      </rPr>
      <t xml:space="preserve"> Relatório fotográfico das obras executadas</t>
    </r>
  </si>
  <si>
    <r>
      <rPr>
        <sz val="15"/>
        <color theme="1"/>
        <rFont val="Aptos Narrow"/>
        <family val="2"/>
        <scheme val="minor"/>
      </rPr>
      <t>☐</t>
    </r>
    <r>
      <rPr>
        <sz val="10"/>
        <color theme="1"/>
        <rFont val="Aptos Narrow"/>
        <family val="2"/>
        <scheme val="minor"/>
      </rPr>
      <t xml:space="preserve"> Comprovação de ligação elétrica e operacional junto à CEMIG (quando aplicável)</t>
    </r>
  </si>
  <si>
    <r>
      <rPr>
        <sz val="15"/>
        <color theme="1"/>
        <rFont val="Aptos Narrow"/>
        <family val="2"/>
        <scheme val="minor"/>
      </rPr>
      <t>☐</t>
    </r>
    <r>
      <rPr>
        <sz val="10"/>
        <color theme="1"/>
        <rFont val="Aptos Narrow"/>
        <family val="2"/>
        <scheme val="minor"/>
      </rPr>
      <t xml:space="preserve"> ART de responsabilidade pela execução e acompanhamento da obra</t>
    </r>
  </si>
  <si>
    <r>
      <rPr>
        <sz val="15"/>
        <color theme="1"/>
        <rFont val="Aptos Narrow"/>
        <family val="2"/>
        <scheme val="minor"/>
      </rPr>
      <t>☐</t>
    </r>
    <r>
      <rPr>
        <sz val="10"/>
        <color theme="1"/>
        <rFont val="Aptos Narrow"/>
        <family val="2"/>
        <scheme val="minor"/>
      </rPr>
      <t xml:space="preserve"> Projeto “As Built” Complementares</t>
    </r>
  </si>
  <si>
    <t>Taxa de Reanálise do Projeto “As Built”</t>
  </si>
  <si>
    <r>
      <rPr>
        <sz val="15"/>
        <color theme="1"/>
        <rFont val="Aptos Narrow"/>
        <family val="2"/>
        <scheme val="minor"/>
      </rPr>
      <t>☐</t>
    </r>
    <r>
      <rPr>
        <sz val="10"/>
        <color theme="1"/>
        <rFont val="Aptos Narrow"/>
        <family val="2"/>
        <scheme val="minor"/>
      </rPr>
      <t xml:space="preserve"> Comprovante da Taxa de Análise do Projeto “As Built”</t>
    </r>
  </si>
  <si>
    <t>Declaro, para os devidos fins, que o Projeto “As Built” e as obras de infraestrutura hidráulico-sanitária foram executados conforme as normas ABNT, as Resoluções da ARIS-ZM, os padrões técnicos do SAAE Viçosa e a DTB nº _______/___, assumindo integral responsabilidade técnica pelas informações e medições apresentadas.</t>
  </si>
  <si>
    <t>Conclusão da Vistória Final:</t>
  </si>
  <si>
    <t>Este requerimento deverá ser protocolado formalmente junto ao SAAE Viçosa, acompanhado de toda a documentação exigida neste anexo.
A aprovação do Projeto “As Built” é condição indispensável para a emissão do Termo de Aceite Técnico Provisório (TATP).
O não atendimento das exigências técnicas implicará em notificação formal e necessidade de reapresentação dos documentos, podendo gerar nova taxa de vistoria.
Este documento tem validade restrita ao processo administrativo correspondente, sendo vedada sua reprodução ou utilização para fins externos sem autorização da DPSAM.</t>
  </si>
  <si>
    <t>Análise Técnica Conclusiva dos Projetos "As Built":</t>
  </si>
  <si>
    <t>Na qualidade de empreendedor responsável, venho requerer à DPSAM/CTPL a aprovação do Projeto “As Built” e a Vistoria da Obras de infraestrutura hidráulico-sanitária do empreendimento a ser incorporada pelo SAAE Viçosa.</t>
  </si>
  <si>
    <t>O presente checklist tem como objetivo padronizar e registrar a análise técnica dos Projetos de SAA e SES submetidos à apreciação da CTPL / DPSAM , conforme critérios estabelecidos no Manual do Empreendedor, servindo como instrumento de controle, rastreabilidade e decisão quanto à emissão do Termo de Aprovação de Projeto (TAP).</t>
  </si>
  <si>
    <t>Conformidade das interligações com as redes públicas existentes</t>
  </si>
  <si>
    <t>Atende aos critérios de eficiência energética, operação e manutenção</t>
  </si>
  <si>
    <t>Sistema considerado apto à emissão do Termo de Aceite Técnico Provisório (TATP)</t>
  </si>
  <si>
    <t>Requerimento de Aprovação de Projeto “As Built” e Vistoria Final (Anexo IX) devidamente assinado</t>
  </si>
  <si>
    <t>Cópia do TAP aprovado e da DTB correspondente</t>
  </si>
  <si>
    <t>Relatório fotográfico atualizado das obras executadas</t>
  </si>
  <si>
    <t>Relatórios de ensaio de estanqueidade, funcionamento e desempenho (com ART)</t>
  </si>
  <si>
    <t>Comprovação de ligação elétrica e operacional junto à CEMIG (quando aplicável)</t>
  </si>
  <si>
    <t>Licenças e outorgas de operação vigentes</t>
  </si>
  <si>
    <t>ART(s) dos responsáveis técnicos pelos Projetos “As Built”</t>
  </si>
  <si>
    <t>ART(s) dos responsáveis técnicos pela execução e acompanhamento das Obras</t>
  </si>
  <si>
    <t>Comprovante de pagamento da Taxa Análise / Reanalise de Projetos “As Built”</t>
  </si>
  <si>
    <t xml:space="preserve">Comprovante de pagamento da Taxa de Vistoria Final </t>
  </si>
  <si>
    <t>Compatibilidade geral entre disciplinas (SAA, SES, elétrica, estrutural e automação)</t>
  </si>
  <si>
    <t>Versão digital completa do “As Built” em DWG (georreferenciado) e PDF não editável</t>
  </si>
  <si>
    <t>Aprovação do Projeto “As Built” do Sistema de Abastecimento de Água (SAA)</t>
  </si>
  <si>
    <t xml:space="preserve">Aprovação do Projeto “As Built” do Sistema de Esgotamento Sanitário (SES) </t>
  </si>
  <si>
    <t xml:space="preserve">Aprovação do Projeto “As Built” Estrutural </t>
  </si>
  <si>
    <t>Aprovação do Laudo Geotécnico (Sondagens)</t>
  </si>
  <si>
    <t>PROJETO “AS BUILT” – ANÁLISE E APROVAÇÃO TÉCNICA</t>
  </si>
  <si>
    <t>Aprovação do Projeto “As Built” Complementares</t>
  </si>
  <si>
    <t>Aprovação do Projeto “As Built” Elétrico-Eletrônico</t>
  </si>
  <si>
    <t>Aprovação do Projeto “As Built” de Automação / Telemetria</t>
  </si>
  <si>
    <t>Aprovação do Projeto “As Built” SPDA</t>
  </si>
  <si>
    <t>4. VISTORIA FINAL – INSPEÇÃO EM CAMPO</t>
  </si>
  <si>
    <t>Verificação de possíveis vazamentos aparentes, infiltrações e anomalias construtivas</t>
  </si>
  <si>
    <t>Teste de funcionamento dos dispositivos de manobra (VRP, registros, ventosas, descargas)</t>
  </si>
  <si>
    <t>Verificação de dispositivos de proteção elétrica e aterramento funcional</t>
  </si>
  <si>
    <t>Operação assistida dos sistemas de automação e telemetria</t>
  </si>
  <si>
    <t>Limpeza e recomposição das áreas afetadas (passeios, pavimentos e meio-fio)</t>
  </si>
  <si>
    <t>Verificação da sinalização, isolamento e segurança de acesso</t>
  </si>
  <si>
    <t>Verificação da eficiência energética e operacional do conjunto instalado</t>
  </si>
  <si>
    <t>Constatação da ausência de passivos ambientais ou interferências pendentes</t>
  </si>
  <si>
    <t>Condição final considerada apta à emissão do Termo de Aceite Técnico Provisório (TATP)</t>
  </si>
  <si>
    <t>Verificação funcional dos sistemas hidráulicos (pressões, vazões e estanqueidade)</t>
  </si>
  <si>
    <t>Vistoria do reservatório apoiado ou elevado – condições estruturais, impermeabilização e acesso seguro</t>
  </si>
  <si>
    <t>Vistoria dos poços tubulares – abrigo, macromedição, telemetria e vedação do tampão</t>
  </si>
  <si>
    <t>Vistoria das Estações Elevatórias de Água (EEAB) – bombas, painéis, válvulas, ventilação e segurança</t>
  </si>
  <si>
    <t>Vistoria das Estações Elevatórias de Esgoto (EEE) – funcionamento do conjunto eletromecânico e estanqueidade do poço úmido</t>
  </si>
  <si>
    <t>Execução dos elementos conforme TAP, DTB e Projetos “As Built” aprovados</t>
  </si>
  <si>
    <t>Vistoria das Estações de Tratamento de Esgoto (ETE) – unidades processuais, by-pass, medições, odor, segurança e conformidade operacional</t>
  </si>
  <si>
    <t>5. AVALIAÇÃO FINAL DA CTPL</t>
  </si>
  <si>
    <t>Compatibilidade técnica entre sistemas SAA e SES</t>
  </si>
  <si>
    <t>Este checklist é de uso técnico e interno da DPSAM / CTPL / SAAE Viçosa, sendo vedada sua reprodução, modificação ou utilização para fins externos sem autorização formal da Diretoria de Planejamento e Saneamento Ambiental.
O documento tem por finalidade registrar a conformidade das obras executadas com as exigências do Capítulo 9 – Vistoria Final e Recebimento de Obras, servindo como evidência técnica da análise para emissão do TATP.
Deverá ser anexado ao processo administrativo do empreendimento, compondo o Parecer Técnico Final da CTPL.</t>
  </si>
  <si>
    <r>
      <rPr>
        <sz val="15"/>
        <color theme="1"/>
        <rFont val="Aptos Narrow"/>
        <family val="2"/>
        <scheme val="minor"/>
      </rPr>
      <t>☐</t>
    </r>
    <r>
      <rPr>
        <sz val="10"/>
        <color theme="1"/>
        <rFont val="Aptos Narrow"/>
        <family val="2"/>
        <scheme val="minor"/>
      </rPr>
      <t xml:space="preserve"> Inapto para Vistória</t>
    </r>
    <r>
      <rPr>
        <sz val="15"/>
        <color theme="1"/>
        <rFont val="Aptos Narrow"/>
        <family val="2"/>
        <scheme val="minor"/>
      </rPr>
      <t xml:space="preserve"> </t>
    </r>
    <r>
      <rPr>
        <sz val="10"/>
        <color theme="1"/>
        <rFont val="Aptos Narrow"/>
        <family val="2"/>
        <scheme val="minor"/>
      </rPr>
      <t xml:space="preserve">        </t>
    </r>
    <r>
      <rPr>
        <sz val="15"/>
        <color theme="1"/>
        <rFont val="Aptos Narrow"/>
        <family val="2"/>
        <scheme val="minor"/>
      </rPr>
      <t xml:space="preserve"> ☐ </t>
    </r>
    <r>
      <rPr>
        <sz val="10"/>
        <color theme="1"/>
        <rFont val="Aptos Narrow"/>
        <family val="2"/>
        <scheme val="minor"/>
      </rPr>
      <t>Vistória Aprovada</t>
    </r>
    <r>
      <rPr>
        <sz val="15"/>
        <color theme="1"/>
        <rFont val="Aptos Narrow"/>
        <family val="2"/>
        <scheme val="minor"/>
      </rPr>
      <t xml:space="preserve">          ☐ </t>
    </r>
    <r>
      <rPr>
        <sz val="10"/>
        <color theme="1"/>
        <rFont val="Aptos Narrow"/>
        <family val="2"/>
        <scheme val="minor"/>
      </rPr>
      <t>Vistória Reprovada</t>
    </r>
  </si>
  <si>
    <r>
      <rPr>
        <sz val="15"/>
        <color theme="1"/>
        <rFont val="Aptos Narrow"/>
        <family val="2"/>
        <scheme val="minor"/>
      </rPr>
      <t>☐</t>
    </r>
    <r>
      <rPr>
        <sz val="10"/>
        <color theme="1"/>
        <rFont val="Aptos Narrow"/>
        <family val="2"/>
        <scheme val="minor"/>
      </rPr>
      <t xml:space="preserve"> Aprovado para Vistória              </t>
    </r>
    <r>
      <rPr>
        <sz val="15"/>
        <color theme="1"/>
        <rFont val="Aptos Narrow"/>
        <family val="2"/>
        <scheme val="minor"/>
      </rPr>
      <t>☐</t>
    </r>
    <r>
      <rPr>
        <sz val="10"/>
        <color theme="1"/>
        <rFont val="Aptos Narrow"/>
        <family val="2"/>
        <scheme val="minor"/>
      </rPr>
      <t xml:space="preserve"> Reprovado</t>
    </r>
  </si>
  <si>
    <r>
      <rPr>
        <sz val="15"/>
        <color theme="1"/>
        <rFont val="Aptos Narrow"/>
        <family val="2"/>
        <scheme val="minor"/>
      </rPr>
      <t>☐</t>
    </r>
    <r>
      <rPr>
        <sz val="10"/>
        <color theme="1"/>
        <rFont val="Aptos Narrow"/>
        <family val="2"/>
        <scheme val="minor"/>
      </rPr>
      <t xml:space="preserve"> Romaneio de Entrega dos Materiais Instalados (Inventário de Materiais / Notas Fiscais)</t>
    </r>
  </si>
  <si>
    <t>Romaneio de Entrega dos Materiais Instalados (Inventário de Materiais / Notas Fiscais)</t>
  </si>
  <si>
    <t>NÃO ATENDIDO</t>
  </si>
  <si>
    <t>DISPENSADO</t>
  </si>
  <si>
    <t>Reservação total (Volume Útil)</t>
  </si>
  <si>
    <t xml:space="preserve">Protocolo Interno Nº: </t>
  </si>
  <si>
    <t>Na qualidade de Empreendedor, venho solicitar a CTPL / DPSAM / SAAE de Viçosa as Diretrizes Técnicas Básicas (DTB) para elaboração do projeto do (s) Sistema de Abastecimento de Água e/ou Esgotamento Sanitário, bom como suas diretrizes técnicas.</t>
  </si>
  <si>
    <r>
      <rPr>
        <sz val="15"/>
        <color theme="1"/>
        <rFont val="Aptos Narrow"/>
        <family val="2"/>
        <scheme val="minor"/>
      </rPr>
      <t>☐</t>
    </r>
    <r>
      <rPr>
        <sz val="10"/>
        <color theme="1"/>
        <rFont val="Aptos Narrow"/>
        <family val="2"/>
        <scheme val="minor"/>
      </rPr>
      <t xml:space="preserve"> Estimativa preliminar de população e vazões de água e esgoto, conforme critérios do Manual do Empreendedor;</t>
    </r>
  </si>
  <si>
    <t>O prazo de validade da DTB é de 01 (um) ano, prorrogável uma única vez por igual período.
Qualquer discordância técnica deverá ser formalizada por meio de ofício técnico fundamentado, conforme item 5.2 do Manual do Empreendedor.
A não apresentação da documentação completa implicará indeferimento do requerimento.</t>
  </si>
  <si>
    <t>Declaro que os projetos apresentados atendem às Diretrizes Técnicas Básicas – DTB nº /_______________, emitidas pela DPSAM / CTPL e às normas do Manual do Empreendedor, assumindo a veracidade das informações e a conformidade dos documentos.</t>
  </si>
  <si>
    <t>Este documento é de uso técnico e interno da DPSAM / CTPL / SAAE Viçosa, sendo vedada sua reprodução, modificação ou utilização para fins externos sem autorização formal da Diretoria de Planejamento e Saneamento Ambiental.
O checklist é de preenchimento obrigatório pela Comissão Técnica Permanente de Loteamentos (CTPL) e tem por finalidade registrar a conformidade dos projetos analisados com os requisitos estabelecidos no Capítulo 6 – Análise e Aprovação de Projetos do Manual do Empreendedor.
Para fins de transparência e controle administrativo, este documento deverá ser anexado ao Processo Administrativo correspondente, compondo o Parecer Técnico de Análise dos Projetos e servindo como evidência do processo de aprovação formal.</t>
  </si>
  <si>
    <t>Apresenta cálculo de vazões (média, máxima e mínima) conforme metodologia do Manual do Empreendedor</t>
  </si>
  <si>
    <t>Declividade e recobrimento conforme limites mínimos e máximos do Manual do Empreendedor</t>
  </si>
  <si>
    <t>O empreendedor compromete-se a:
1 -  Executar as obras conforme os projetos aprovados neste Termo, obedecendo integralmente às normas técnicas e às diretrizes da DTB nº _________/____;
2 -  Não realizar alterações de projeto sem prévia anuência formal da DPSAM;
3 -  Manter responsável técnico ativo e registrado junto ao CREA/CAU durante toda a execução das obras;
4 -  Recolher as taxas correspondentes às etapas subsequentes do processo (fiscalização, vistoria e incorporação), conforme Anexo VI do Manual do Empreendedor;
5 -  Solicitar à CTPL / DPSAM a vistoria técnica e emissão do Termo de Aceite Técnico Provisório (TATP) após a conclusão das obras;
6 -  Cumprir as demais condicionantes técnicas, ambientais e administrativas previstas na DTB e nas legislações correlatas.</t>
  </si>
  <si>
    <t>O presente TERMO DE ACEITE TÉCNICO PROVISÓRIO (TATP) tem por objeto o reconhecimento técnico preliminar, pelo SAAE Viçosa, da execução das obras e instalações de infraestrutura hidrossanitária (SAA e SES) do empreendimento acima identificado, atestando a conformidade geral das redes implantadas com os projetos aprovados no Termo de Aprovação de Projeto (TAP) e com a DTB nº _________/____ emitidas pela CTPL / DPSAM.
A emissão deste Termo indica que:
1  -  As redes e estruturas implantadas estão em condições operacionais iniciais para testes e interligação;
2  -  Foram apresentados os projetos “As Built” e memoriais técnicos compatíveis com a execução em campo;
3  -  As vistorias e ensaios de estanqueidade e funcionamento foram aprovados pela CTPL;
4  -  O empreendedor apresentou o Seguro de Integridade das Obras, conforme exigido no Capítulo 9 do Manual;
5  -  O sistema encontra-se apto à operação assistida supervisionada pela equipe técnica do SAAE Viçosa.</t>
  </si>
  <si>
    <t>Após a emissão deste Termo de Aceite Técnico Provisório (TATP), o empreendedor deverá iniciar imediatamente os procedimentos complementares e obrigatórios previstos no Manual do Empreendedor, observando o seguinte:
1  -  Providenciar o Seguro de Integridade das Obras, conforme estabelecido no item 9.5, garantindo a cobertura por eventuais falhas construtivas, vícios de engenharia, danos estruturais ou não conformidades identificadas durante o período de operação assistida;
2  -  Dar início ao processo de doação e incorporação das infraestruturas hidráulico-sanitárias e respectivas áreas, conforme os requisitos e prazos definidos no Cap. 10 – Procedimentos para Doação dos Sistemas presente no Manual do Empreendedor;
3  -  Apresentar, quando solicitado, relatórios de desempenho, registros operacionais e evidências de conformidade técnica, até a emissão do Termo de Recebimento Definitivo (TRD).
O não cumprimento desses procedimentos implicará a suspensão da tramitação do processo de recebimento definitivo e poderá ensejar sanções administrativas, conforme previsto no Anexo VII deste Manual.</t>
  </si>
  <si>
    <t>Declaro que as obras foram executadas em conformidade com o TAP, a DTB e os padrões técnicos do SAAE Viçosa, estando o sistema apto à vistoria final e posterior emissão do Termo de Aceite Técnico Provisório (TATP). Declaro, ainda, estar ciente de que, após a aprovação da Vistoria Final, devo:
1  -  Apresentar o Seguro de Integridade das Obras, conforme descrito no Manual do Empreendedor;
2  -  Iniciar os procedimentos de doação e incorporação das infraestruturas ao patrimônio do SAAE Viçosa;
3  -  Cumprir integralmente todas as obrigações, condicionantes e prazos estabelecidos no TAP original e neste Manual.</t>
  </si>
  <si>
    <t>O presente checklist tem por objetivo padronizar e registrar a análise técnica dos Projetos “As Built” e a Vistoria de Obra executadas nos empreendimentos imobiliários sob aprovação do SAAE Viçosa, conforme os critérios estabelecidos noManual do Empreendedor, servindo como instrumento de controle, rastreabilidade e decisão quanto à emissão do Termo de Aceite Técnico Provisório (TATP).</t>
  </si>
  <si>
    <t>Declaro que os projetos apresentados atendem às Diretrizes Técnicas Básicas – DTB nº /_______________, emitidas pela DPSAM / CTPL e diretrizes presente no Manual do Empreendedor, assumindo a veracidade das informações e a conformidade dos documentos.</t>
  </si>
  <si>
    <t xml:space="preserve">2. DADOS DO EMPREENDEDOR </t>
  </si>
  <si>
    <t>O presente TERMO DE RECEBIMENTO DEFINITIVO (TRD) tem por objeto o recebimento definitivo, pelo SAAE Viçosa, das obras e instalações de infraestrutura hidrossanitária (SAA – Sistema de Abastecimento de Água e SES – Sistema de Esgotamento Sanitário) do empreendimento identificado acima.
A emissão deste Termo comprova o cumprimento integral das condicionantes técnicas, operacionais, ambientais e administrativas estabelecidas no Termo de Aceite Técnico Provisório (TATP), no Termo de Aprovação de Projeto (TAP) e na Diretriz Técnica Básica (DTB) correspondente, bem como nas normas, padrões e procedimentos internos vigentes do SAAE Viçosa.
A emissão deste documento formaliza simultaneamente o ato de doação e incorporação das infraestruturas ao patrimônio público municipal, constituindo o instrumento definitivo de transferência de titularidade das redes, estruturas e equipamentos à autarquia. O TRD atesta que:
1  -  Todas as não conformidades e pendências técnicas identificadas durante a operação assistida foram devidamente sanadas;
2  -  As infraestruturas encontram-se em condições plenas de operação, manutenção e segurança;
3  -  Foram apresentados todos os relatórios de desempenho, memoriais, manuais operacionais e projetos “As Built” atualizados;
4  -  O Seguro de Integridade das Obras permanece válido e vigente, conforme disposto no item 9.5 do Manual;
5  -  O empreendimento foi integrado ao sistema público municipal de água e esgoto, passando a constituir patrimônio do SAAE Viçosa.</t>
  </si>
  <si>
    <t>O empreendedor compromete-se a:
1  -  Garantir suporte técnico e fornecer informações complementares sempre que solicitado pela DPSAM / SAAE Viçosa;
2  -  Manter ativo o Seguro de Integridade das Obras pelo período mínimo de 5 (cinco) anos contados a partir da emissão deste TRD;
3  -  Cumprir as responsabilidades pós-doação, conforme o art. 618 do Código Civil e demais legislações aplicáveis;
4  -  Abster-se de realizar qualquer intervenção nas redes, equipamentos ou áreas incorporadas sem prévia autorização formal do SAAE Viçosa;
5  -  Manter atualizado o registro do responsável técnico e do representante legal até o encerramento formal de todo o processo administrativo.</t>
  </si>
  <si>
    <t>1  -  A transferência de titularidade e responsabilidade torna-se efetiva na data de assinatura deste Termo, permanecendo o empreendedor responsável pelos aspectos técnicos e construtivos durante o prazo legal de garantia e vigência do Seguro de Integridade das Obras.
2  -  Eventuais falhas ou vícios identificados neste período deverão ser sanados pelo empreendedor, sob pena de execução das garantias e aplicação das sanções previstas no Manual do Empreendedor.
3  -  Este Termo é lavrado em 03 (três) vias originais de igual teor e forma, destinando-se: uma ao SAAE Viçosa, uma ao empreendedor e uma à Procuradoria Jurídica;
4  -  Fica vedada qualquer alteração, cessão ou transferência posterior dos bens doados, sem autorização formal do SAAE Viçosa;
5  -  As áreas doadas serão destinadas exclusivamente a fins públicos de saneamento, integrando o patrimônio inalienável da Autarquia;
6  -  As partes declaram que este ato é celebrado de forma livre, consciente e sem ônus financeiro ao SAAE Viçosa.</t>
  </si>
  <si>
    <t>7. DISPOSIÇÕES FINAIS</t>
  </si>
  <si>
    <t>8. ASSINATURAS</t>
  </si>
  <si>
    <t>5. OBRIGAÇÕES DO EMPREENDEDOR</t>
  </si>
  <si>
    <t>ANEXO VIII – TERMO DE ACEITE TÉCNICO PROVISÓRIO (TATP)</t>
  </si>
  <si>
    <t>ANEXO IX – TERMO DE RECEBIMENTO DEFINITIVO (TRD)</t>
  </si>
  <si>
    <t>ANEXO X – TABELA DE TAXAS E EMOLUMENTOS TÉCNICOS</t>
  </si>
  <si>
    <t>ANEXO XI – MATERIAIS E COMPONENTES PADRONIZADOS DO SAAE VIÇOSA</t>
  </si>
  <si>
    <t>ANEXO XII – TABELA DE DOSIMETRIA DE INFRAÇÕES E SANÇÕES TÉCNICAS</t>
  </si>
  <si>
    <t>A presente notificação/autuação fundamenta-se no disposto no Capítulo 11 – Infrações e Sanções Técnicas do Manual de Interligação de Empreendimentos Imobiliários aos Sistemas Públicos de Água e Esgoto do SAAE Viçosa (R01), bem como na Lei Federal nº 14.133/2021, art. 156, inciso II, e nas Resoluções ARIS-ZM nº 119/2024 e nº 122/2025, conforme a gravidade e natureza da infração.</t>
  </si>
  <si>
    <t>4. FUNDAMENTAÇÃO LEGAL</t>
  </si>
  <si>
    <t>6. PENALIDADE / PROVIDÊNCIAS A ADOTAR</t>
  </si>
  <si>
    <t>8. ASSINATURA DO FISCAL / EMISSOR DO AUTO</t>
  </si>
  <si>
    <t>8. ASSINATURA DO REPRESENTANTE E/OU RESPONSÁVEL TECNICO PELO EMPREENDIMENTO</t>
  </si>
  <si>
    <t>Nome do Representante / Empreendedor:	
Assinatura:
Data da Ciência:	______ / ______ / _______
Nome do Responsável Técnico:	
Assinatura:
Data da Ciência:	______ / ______ / ________
A não assintura ou recursa em assinar tal notificação, não impede o prosseguimento do Processo Administrativo.</t>
  </si>
  <si>
    <t>Nome do Fiscal Responsável:	
Assinatura:
Data da Ocorrência:   ______ / ______ / ________</t>
  </si>
  <si>
    <t>9. CAMPO DE USO EXCLUSIVO DO SAAE VIÇOSA</t>
  </si>
  <si>
    <t>5. Nº IRREGULARIDADE/GRAVIDADE CONSTATADA CONFORME ANEXO XII</t>
  </si>
  <si>
    <r>
      <t xml:space="preserve">Sanção Aplicável:	</t>
    </r>
    <r>
      <rPr>
        <sz val="12"/>
        <color theme="1"/>
        <rFont val="Aptos Narrow"/>
        <family val="2"/>
        <scheme val="minor"/>
      </rPr>
      <t>☐</t>
    </r>
    <r>
      <rPr>
        <sz val="8"/>
        <color theme="1"/>
        <rFont val="Aptos Narrow"/>
        <family val="2"/>
        <scheme val="minor"/>
      </rPr>
      <t xml:space="preserve"> Advertência Formal  </t>
    </r>
    <r>
      <rPr>
        <sz val="12"/>
        <color theme="1"/>
        <rFont val="Aptos Narrow"/>
        <family val="2"/>
        <scheme val="minor"/>
      </rPr>
      <t>☐</t>
    </r>
    <r>
      <rPr>
        <sz val="8"/>
        <color theme="1"/>
        <rFont val="Aptos Narrow"/>
        <family val="2"/>
        <scheme val="minor"/>
      </rPr>
      <t xml:space="preserve"> Multa de ______ UFM  </t>
    </r>
    <r>
      <rPr>
        <sz val="12"/>
        <color theme="1"/>
        <rFont val="Aptos Narrow"/>
        <family val="2"/>
        <scheme val="minor"/>
      </rPr>
      <t>☐</t>
    </r>
    <r>
      <rPr>
        <sz val="8"/>
        <color theme="1"/>
        <rFont val="Aptos Narrow"/>
        <family val="2"/>
        <scheme val="minor"/>
      </rPr>
      <t xml:space="preserve"> Suspensão do Processo  </t>
    </r>
    <r>
      <rPr>
        <sz val="12"/>
        <color theme="1"/>
        <rFont val="Aptos Narrow"/>
        <family val="2"/>
        <scheme val="minor"/>
      </rPr>
      <t>☐</t>
    </r>
    <r>
      <rPr>
        <sz val="8"/>
        <color theme="1"/>
        <rFont val="Aptos Narrow"/>
        <family val="2"/>
        <scheme val="minor"/>
      </rPr>
      <t xml:space="preserve"> Embargo da Obra
Prazo para Regularização:	____ / ____ / ______ (até 10 dias úteis, salvo disposição diversa)
O empreendedor deverá apresentar, dentro do prazo acima, justificativa formal e proposta de correção acompanhada de cronograma técnico, nos termos do art. 5º do Capítulo 11 do Manual. O não atendimento das exigências dentro do prazo implicará na aplicação das sanções complementares previstas na Tabela de Dosimetria (Anexo VIII), podendo resultar na suspensão de novos protocolos, embargo de obras e/ou comunicação à Procuradoria Jurídica do SAAE Viçosa.</t>
    </r>
  </si>
  <si>
    <r>
      <t xml:space="preserve">Este Auto de Infração integra o processo administrativo vinculado ao empreendimento acima identificado, devendo ser anexado ao respectivo dossiê técnico.
Sua emissão tem por objetivo assegurar a rastreabilidade e o controle das ações de fiscalização técnica, sendo vedada sua reprodução, modificação ou utilização para fins externos sem autorização expressa da CTPL / DPSAM.
Nº de Protocolo:	                                                                                                                   Data de Recebimento do Recurso:
Parecer Técnico da CTPL:	                                                                                              Data da Deliberação:
Resultado: </t>
    </r>
    <r>
      <rPr>
        <sz val="12"/>
        <color theme="1"/>
        <rFont val="Aptos Narrow"/>
        <family val="2"/>
        <scheme val="minor"/>
      </rPr>
      <t>☐</t>
    </r>
    <r>
      <rPr>
        <sz val="8"/>
        <color theme="1"/>
        <rFont val="Aptos Narrow"/>
        <family val="2"/>
        <scheme val="minor"/>
      </rPr>
      <t xml:space="preserve"> Improcedente  </t>
    </r>
    <r>
      <rPr>
        <sz val="12"/>
        <color theme="1"/>
        <rFont val="Aptos Narrow"/>
        <family val="2"/>
        <scheme val="minor"/>
      </rPr>
      <t>☐</t>
    </r>
    <r>
      <rPr>
        <sz val="8"/>
        <color theme="1"/>
        <rFont val="Aptos Narrow"/>
        <family val="2"/>
        <scheme val="minor"/>
      </rPr>
      <t xml:space="preserve"> Procedente  </t>
    </r>
    <r>
      <rPr>
        <sz val="12"/>
        <color theme="1"/>
        <rFont val="Aptos Narrow"/>
        <family val="2"/>
        <scheme val="minor"/>
      </rPr>
      <t>☐</t>
    </r>
    <r>
      <rPr>
        <sz val="8"/>
        <color theme="1"/>
        <rFont val="Aptos Narrow"/>
        <family val="2"/>
        <scheme val="minor"/>
      </rPr>
      <t xml:space="preserve"> Parcialmente Procedente	</t>
    </r>
  </si>
  <si>
    <t>ANEXO XIII – NOTIFICAÇÃO / AUTO DE INFRAÇÃO TÉCNICA</t>
  </si>
  <si>
    <t>ANEXO II – REQUERIMENTO DE ANÁLISE E APROVAÇÃO DE PROJETOS (SAA e SES)</t>
  </si>
  <si>
    <t>ANEXO III – CHECKLIST PARA ANÁLISE TÉCNICA DE PROJETO BÁSICO DE SAA E SES</t>
  </si>
  <si>
    <t>ANEXO IV – REQUERIMENTO DE ALTERAÇÃO DE PROJETO APROVADO</t>
  </si>
  <si>
    <t>ANEXO V – REQUERIMENTO DE APROVAÇÃO DE PROJETO "AS BUILT" E VISTÓRIA DE OBRA</t>
  </si>
  <si>
    <t>ANEXO VI – CHECKLIST PARA ANÁLISE DE PROJETO "AS BUILT" E VISTORIA DE OBRA</t>
  </si>
  <si>
    <t>ANEXO VII – TERMO DE APROVAÇÃO DE PROJETO (TAP)</t>
  </si>
  <si>
    <t>XXXX</t>
  </si>
  <si>
    <t>YYYY</t>
  </si>
  <si>
    <t>ZZZZ</t>
  </si>
  <si>
    <t>Taxa de Re-vistoria Final (quando a primeira for reprovada)</t>
  </si>
  <si>
    <r>
      <rPr>
        <b/>
        <sz val="9"/>
        <color theme="1"/>
        <rFont val="Aptos Narrow"/>
        <family val="2"/>
        <scheme val="minor"/>
      </rPr>
      <t>Instruções de Preenchimento da Planilha Principal</t>
    </r>
    <r>
      <rPr>
        <sz val="8"/>
        <color theme="1"/>
        <rFont val="Aptos Narrow"/>
        <family val="2"/>
        <scheme val="minor"/>
      </rPr>
      <t xml:space="preserve">
Esta planilha constitui a folha-mestra de informações do processo.
Os dados inseridos aqui serão vinculados automaticamente aos demais anexos do arquivo, permitindo o preenchimento automático dos requerimentos padronizados, formulários e declarações associados à tramitação interna do processo no SAAE Viçosa.
O responsável pelo preenchimento e tramitação do processo deverá inserir manualmente apenas os campos destacados em amarelo, certificando-se de que todas as informações estejam completas e corretas antes do envio do processo.
Os demais campos, fórmulas e vínculos não devem ser alterados, pois garantem a integração entre os anexos e a padronização dos documentos gerados.</t>
    </r>
  </si>
  <si>
    <t xml:space="preserve">Nome Completo / Razão Social: </t>
  </si>
  <si>
    <t xml:space="preserve">Telefone / E-mail: </t>
  </si>
  <si>
    <t xml:space="preserve">Nome Completo: </t>
  </si>
  <si>
    <t xml:space="preserve">Localização / Endereço / Distrito: </t>
  </si>
  <si>
    <t>Zoneamento /  Lei Municipal:</t>
  </si>
  <si>
    <t xml:space="preserve">Coordenadas Geográficas Latitude (UTM):       </t>
  </si>
  <si>
    <t>Coordenadas Geográficas Longitude (UTM):</t>
  </si>
  <si>
    <t>Data de Protocolação no SAAE:</t>
  </si>
  <si>
    <t>SISTEMA PÚBLICO</t>
  </si>
  <si>
    <t>SIM</t>
  </si>
  <si>
    <t>Distância aprox.</t>
  </si>
  <si>
    <t>Reservação total (m3)</t>
  </si>
  <si>
    <t>Rede Pública Existente</t>
  </si>
  <si>
    <t>6. INFORMAÇÕES DE ARQUIVAMENTO</t>
  </si>
  <si>
    <t xml:space="preserve">Protocolo nº: </t>
  </si>
  <si>
    <t>Taxa de Fisc. Parcial de SAA – Rede de Distr., Elevatórias, Ramais de Ligação e outros.</t>
  </si>
  <si>
    <t>Taxa de Fisc. Parcial de SES – Rede de Coleta, PV´s, Elevatórias, Ramais e outros</t>
  </si>
  <si>
    <t>O presente TERMO DE APROVAÇÃO DE PROJETO (TAP) tem por objeto a aprovação técnica dos Projetos de Infraestrutura Hidrossanitária (SAA – Sistema de Abastecimento de Água e SES – Sistema de Esgotamento Sanitário) do empreendimento identificado acima, elaborados de acordo com as Diretrizes Técnicas Básicas – DTB nº _________/____, emitidas pela Diretoria de Planejamento e Saneamento Ambiental – DPSAM, e analisados pela Comissão Técnica Permanente de Loteamentos – CTPL.
A aprovação abrange os projetos de SAA e SES, memoriais descritivos e de cálculo, devidamente acompanhados das respectivas ARTs dos responsáveis técnicos.
1   -   	Parâmetros hidráulicos e hidráulico-sanitários adequados
2   -   	Materiais e equipamentos compatíveis com padrões SAAE 
3   -   	Reservação mínima e pressões de serviço conforme DTB
4   -   	Compatibilidade entre SAA e SES (cotas e interligações)
5   -   	Orçamento elaborado com base COPASA / SICOR / SINAPI-MG
6   -   	ARTs dos responsáveis técnicos válidas
7   -   	Licenças e Outorga (quando exigidas)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</si>
</sst>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R$&quot;\ #,##0.00"/>
    <numFmt numFmtId="165" formatCode="#,##0.0000"/>
  </numFmts>
  <fonts count="22" x14ac:knownFonts="1">
    <font>
      <sz val="11"/>
      <color theme="1"/>
      <name val="Aptos Narrow"/>
      <family val="2"/>
      <scheme val="minor"/>
    </font>
    <font>
      <b/>
      <sz val="11"/>
      <color theme="1"/>
      <name val="Aptos Narrow"/>
      <family val="2"/>
      <scheme val="minor"/>
    </font>
    <font>
      <sz val="10"/>
      <color theme="1"/>
      <name val="Aptos Narrow"/>
      <family val="2"/>
      <scheme val="minor"/>
    </font>
    <font>
      <b/>
      <sz val="8"/>
      <color theme="1"/>
      <name val="Aptos Narrow"/>
      <family val="2"/>
      <scheme val="minor"/>
    </font>
    <font>
      <sz val="8"/>
      <color theme="1"/>
      <name val="Aptos Narrow"/>
      <family val="2"/>
      <scheme val="minor"/>
    </font>
    <font>
      <sz val="15"/>
      <color theme="1"/>
      <name val="Aptos Narrow"/>
      <family val="2"/>
      <scheme val="minor"/>
    </font>
    <font>
      <b/>
      <sz val="10"/>
      <color theme="1"/>
      <name val="Aptos Narrow"/>
      <family val="2"/>
      <scheme val="minor"/>
    </font>
    <font>
      <sz val="9"/>
      <color theme="1"/>
      <name val="Aptos Narrow"/>
      <family val="2"/>
      <scheme val="minor"/>
    </font>
    <font>
      <sz val="12"/>
      <color theme="1"/>
      <name val="Aptos Narrow"/>
      <family val="2"/>
      <scheme val="minor"/>
    </font>
    <font>
      <b/>
      <sz val="9"/>
      <color theme="1"/>
      <name val="Aptos Narrow"/>
      <family val="2"/>
      <scheme val="minor"/>
    </font>
    <font>
      <sz val="6"/>
      <color theme="1"/>
      <name val="Aptos Narrow"/>
      <family val="2"/>
      <scheme val="minor"/>
    </font>
    <font>
      <sz val="14"/>
      <color theme="1"/>
      <name val="Aptos Narrow"/>
      <family val="2"/>
      <scheme val="minor"/>
    </font>
    <font>
      <sz val="8"/>
      <color theme="1"/>
      <name val="Arial Narrow"/>
      <family val="2"/>
    </font>
    <font>
      <b/>
      <sz val="8"/>
      <color theme="1"/>
      <name val="Arial Narrow"/>
      <family val="2"/>
    </font>
    <font>
      <b/>
      <sz val="9"/>
      <color theme="1"/>
      <name val="Arial Narrow"/>
      <family val="2"/>
    </font>
    <font>
      <i/>
      <sz val="10"/>
      <color theme="1"/>
      <name val="Aptos Narrow"/>
      <family val="2"/>
      <scheme val="minor"/>
    </font>
    <font>
      <sz val="11"/>
      <color rgb="FFFF0000"/>
      <name val="Aptos Narrow"/>
      <family val="2"/>
      <scheme val="minor"/>
    </font>
    <font>
      <sz val="8"/>
      <color rgb="FFFF0000"/>
      <name val="Arial Narrow"/>
      <family val="2"/>
    </font>
    <font>
      <b/>
      <sz val="8"/>
      <color rgb="FFFF0000"/>
      <name val="Arial Narrow"/>
      <family val="2"/>
    </font>
    <font>
      <b/>
      <sz val="8"/>
      <color theme="0" tint="-0.14999847407452621"/>
      <name val="Arial Narrow"/>
      <family val="2"/>
    </font>
    <font>
      <sz val="7"/>
      <color theme="1"/>
      <name val="Arial Narrow"/>
      <family val="2"/>
    </font>
    <font>
      <b/>
      <sz val="8"/>
      <color rgb="FF000000"/>
      <name val="Arial Narrow"/>
      <family val="2"/>
    </font>
  </fonts>
  <fills count="9">
    <fill>
      <patternFill patternType="none"/>
    </fill>
    <fill>
      <patternFill patternType="gray125"/>
    </fill>
    <fill>
      <patternFill patternType="solid">
        <fgColor theme="0" tint="-0.14999847407452621"/>
        <bgColor indexed="64"/>
      </patternFill>
    </fill>
    <fill>
      <patternFill patternType="solid">
        <fgColor theme="3" tint="0.89999084444715716"/>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3" tint="0.249977111117893"/>
        <bgColor indexed="64"/>
      </patternFill>
    </fill>
    <fill>
      <patternFill patternType="solid">
        <fgColor theme="6" tint="0.7999816888943144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214">
    <xf numFmtId="0" fontId="0" fillId="0" borderId="0" xfId="0"/>
    <xf numFmtId="0" fontId="0" fillId="0" borderId="0" xfId="0" applyAlignment="1">
      <alignment vertical="center"/>
    </xf>
    <xf numFmtId="0" fontId="1" fillId="0" borderId="0" xfId="0" applyFont="1" applyAlignment="1">
      <alignment horizontal="center" vertical="center" wrapText="1"/>
    </xf>
    <xf numFmtId="0" fontId="0" fillId="0" borderId="0" xfId="0" applyAlignment="1">
      <alignment vertical="center" wrapText="1"/>
    </xf>
    <xf numFmtId="0" fontId="1" fillId="0" borderId="1" xfId="0" applyFont="1" applyBorder="1" applyAlignment="1">
      <alignment horizontal="center" vertical="center" wrapText="1"/>
    </xf>
    <xf numFmtId="0" fontId="4" fillId="0" borderId="0" xfId="0" applyFont="1" applyAlignment="1">
      <alignment vertical="top"/>
    </xf>
    <xf numFmtId="0" fontId="0" fillId="0" borderId="1" xfId="0" applyBorder="1" applyAlignment="1">
      <alignment horizontal="center" vertical="center" wrapText="1"/>
    </xf>
    <xf numFmtId="0" fontId="2" fillId="0" borderId="1" xfId="0" applyFont="1" applyBorder="1" applyAlignment="1">
      <alignment vertical="center" wrapText="1"/>
    </xf>
    <xf numFmtId="0" fontId="2" fillId="0" borderId="0" xfId="0" applyFont="1"/>
    <xf numFmtId="0" fontId="2" fillId="2" borderId="0" xfId="0" applyFont="1" applyFill="1"/>
    <xf numFmtId="0" fontId="2" fillId="0" borderId="1" xfId="0" applyFont="1" applyBorder="1" applyAlignment="1">
      <alignment horizontal="left" vertical="center" wrapText="1"/>
    </xf>
    <xf numFmtId="0" fontId="4" fillId="0" borderId="1" xfId="0" applyFont="1" applyBorder="1" applyAlignment="1">
      <alignment vertical="center" wrapText="1"/>
    </xf>
    <xf numFmtId="0" fontId="9" fillId="3" borderId="1" xfId="0" applyFont="1" applyFill="1" applyBorder="1" applyAlignment="1">
      <alignment horizontal="center" vertical="center" wrapText="1"/>
    </xf>
    <xf numFmtId="0" fontId="7" fillId="0" borderId="0" xfId="0" applyFont="1"/>
    <xf numFmtId="0" fontId="2" fillId="0" borderId="1" xfId="0" applyFont="1" applyBorder="1" applyAlignment="1">
      <alignment horizontal="center" vertical="center" wrapText="1"/>
    </xf>
    <xf numFmtId="0" fontId="10" fillId="0" borderId="0" xfId="0" applyFont="1" applyAlignment="1">
      <alignment vertical="top"/>
    </xf>
    <xf numFmtId="0" fontId="3" fillId="0" borderId="10" xfId="0" applyFont="1" applyBorder="1" applyAlignment="1">
      <alignment horizontal="left" vertical="top"/>
    </xf>
    <xf numFmtId="0" fontId="3" fillId="0" borderId="14" xfId="0" applyFont="1" applyBorder="1" applyAlignment="1">
      <alignment vertical="top"/>
    </xf>
    <xf numFmtId="0" fontId="7" fillId="0" borderId="0" xfId="0" applyFont="1" applyAlignment="1">
      <alignment vertical="top"/>
    </xf>
    <xf numFmtId="0" fontId="7" fillId="0" borderId="2" xfId="0" applyFont="1" applyBorder="1" applyAlignment="1">
      <alignment horizontal="left" vertical="center"/>
    </xf>
    <xf numFmtId="0" fontId="7" fillId="0" borderId="4" xfId="0" applyFont="1" applyBorder="1" applyAlignment="1">
      <alignment horizontal="left" vertical="center"/>
    </xf>
    <xf numFmtId="0" fontId="7" fillId="0" borderId="13" xfId="0" applyFont="1" applyBorder="1" applyAlignment="1">
      <alignment vertical="center"/>
    </xf>
    <xf numFmtId="0" fontId="7" fillId="0" borderId="0" xfId="0" applyFont="1" applyAlignment="1">
      <alignment vertical="center"/>
    </xf>
    <xf numFmtId="0" fontId="3" fillId="0" borderId="10" xfId="0" applyFont="1" applyBorder="1" applyAlignment="1">
      <alignment vertical="top"/>
    </xf>
    <xf numFmtId="0" fontId="7" fillId="0" borderId="2" xfId="0" applyFont="1" applyBorder="1" applyAlignment="1">
      <alignment vertical="center"/>
    </xf>
    <xf numFmtId="0" fontId="7" fillId="0" borderId="4" xfId="0" applyFont="1" applyBorder="1" applyAlignment="1">
      <alignment vertical="center"/>
    </xf>
    <xf numFmtId="4" fontId="7" fillId="0" borderId="2" xfId="0" applyNumberFormat="1" applyFont="1" applyBorder="1" applyAlignment="1">
      <alignment horizontal="left" vertical="center"/>
    </xf>
    <xf numFmtId="4" fontId="2" fillId="0" borderId="1" xfId="0" applyNumberFormat="1" applyFont="1" applyBorder="1" applyAlignment="1">
      <alignment horizontal="center" vertical="center" wrapText="1"/>
    </xf>
    <xf numFmtId="14" fontId="7" fillId="0" borderId="13" xfId="0" applyNumberFormat="1" applyFont="1" applyBorder="1" applyAlignment="1">
      <alignment horizontal="center" vertical="center"/>
    </xf>
    <xf numFmtId="0" fontId="7" fillId="0" borderId="13" xfId="0" applyFont="1" applyBorder="1" applyAlignment="1">
      <alignment horizontal="center" vertical="center"/>
    </xf>
    <xf numFmtId="0" fontId="3" fillId="0" borderId="14" xfId="0" applyFont="1" applyBorder="1" applyAlignment="1">
      <alignment horizontal="left" vertical="top"/>
    </xf>
    <xf numFmtId="14" fontId="7" fillId="0" borderId="13" xfId="0" applyNumberFormat="1" applyFont="1" applyBorder="1" applyAlignment="1">
      <alignment horizontal="left" vertical="center"/>
    </xf>
    <xf numFmtId="4" fontId="7" fillId="0" borderId="13" xfId="0" applyNumberFormat="1" applyFont="1" applyBorder="1" applyAlignment="1">
      <alignment horizontal="left" vertical="center"/>
    </xf>
    <xf numFmtId="0" fontId="7" fillId="0" borderId="13" xfId="0" applyFont="1" applyBorder="1" applyAlignment="1">
      <alignment horizontal="left" vertical="center"/>
    </xf>
    <xf numFmtId="0" fontId="7" fillId="0" borderId="1" xfId="0" applyFont="1" applyBorder="1" applyAlignment="1">
      <alignment horizontal="center" vertical="center" wrapText="1"/>
    </xf>
    <xf numFmtId="0" fontId="4" fillId="0" borderId="1" xfId="0" applyFont="1" applyBorder="1" applyAlignment="1">
      <alignment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3" xfId="0" applyFont="1" applyBorder="1" applyAlignment="1">
      <alignment horizontal="center" vertical="center" wrapText="1"/>
    </xf>
    <xf numFmtId="0" fontId="4" fillId="0" borderId="14" xfId="0" applyFont="1" applyBorder="1" applyAlignment="1">
      <alignment vertical="center" wrapText="1"/>
    </xf>
    <xf numFmtId="0" fontId="4" fillId="0" borderId="14" xfId="0" applyFont="1" applyBorder="1" applyAlignment="1">
      <alignment vertical="center"/>
    </xf>
    <xf numFmtId="0" fontId="3" fillId="2" borderId="7" xfId="0" applyFont="1" applyFill="1" applyBorder="1" applyAlignment="1">
      <alignment vertical="center"/>
    </xf>
    <xf numFmtId="0" fontId="3" fillId="2" borderId="8" xfId="0" applyFont="1" applyFill="1" applyBorder="1" applyAlignment="1">
      <alignment vertical="center" wrapText="1"/>
    </xf>
    <xf numFmtId="0" fontId="3" fillId="2" borderId="8" xfId="0" applyFont="1" applyFill="1" applyBorder="1" applyAlignment="1">
      <alignment vertical="center"/>
    </xf>
    <xf numFmtId="0" fontId="3" fillId="2" borderId="9" xfId="0" applyFont="1" applyFill="1" applyBorder="1" applyAlignment="1">
      <alignment vertical="center"/>
    </xf>
    <xf numFmtId="0" fontId="6" fillId="0" borderId="1" xfId="0" applyFont="1" applyBorder="1" applyAlignment="1">
      <alignment horizontal="center" vertical="center" wrapText="1"/>
    </xf>
    <xf numFmtId="0" fontId="4" fillId="0" borderId="1" xfId="0" applyFont="1" applyBorder="1" applyAlignment="1">
      <alignment horizontal="left" vertical="top" wrapText="1"/>
    </xf>
    <xf numFmtId="0" fontId="3" fillId="0" borderId="1" xfId="0" applyFont="1" applyBorder="1" applyAlignment="1">
      <alignment horizontal="left" vertical="top"/>
    </xf>
    <xf numFmtId="0" fontId="3" fillId="3" borderId="1" xfId="0" applyFont="1" applyFill="1" applyBorder="1" applyAlignment="1">
      <alignment horizontal="center" vertical="center" wrapText="1"/>
    </xf>
    <xf numFmtId="0" fontId="3" fillId="3" borderId="1" xfId="0" applyFont="1" applyFill="1" applyBorder="1" applyAlignment="1">
      <alignment horizontal="center" vertical="center"/>
    </xf>
    <xf numFmtId="0" fontId="1" fillId="0" borderId="0" xfId="0" applyFont="1" applyAlignment="1">
      <alignment vertical="center" wrapText="1"/>
    </xf>
    <xf numFmtId="3" fontId="7" fillId="0" borderId="13" xfId="0" applyNumberFormat="1" applyFont="1" applyBorder="1" applyAlignment="1">
      <alignment horizontal="left" vertical="center"/>
    </xf>
    <xf numFmtId="0" fontId="3" fillId="0" borderId="1" xfId="0" applyFont="1" applyBorder="1" applyAlignment="1">
      <alignment vertical="top"/>
    </xf>
    <xf numFmtId="14" fontId="0" fillId="0" borderId="0" xfId="0" applyNumberFormat="1" applyProtection="1">
      <protection locked="0"/>
    </xf>
    <xf numFmtId="0" fontId="0" fillId="0" borderId="0" xfId="0" applyProtection="1">
      <protection locked="0"/>
    </xf>
    <xf numFmtId="0" fontId="12" fillId="0" borderId="0" xfId="0" applyFont="1" applyAlignment="1">
      <alignment horizontal="center" vertical="center" wrapText="1"/>
    </xf>
    <xf numFmtId="0" fontId="12" fillId="0" borderId="1" xfId="0" applyFont="1" applyBorder="1" applyAlignment="1">
      <alignment horizontal="center" vertical="center" wrapText="1"/>
    </xf>
    <xf numFmtId="4" fontId="12" fillId="0" borderId="0" xfId="0" applyNumberFormat="1" applyFont="1" applyAlignment="1">
      <alignment horizontal="center" vertical="center" wrapText="1"/>
    </xf>
    <xf numFmtId="0" fontId="12" fillId="0" borderId="0" xfId="0" applyFont="1" applyAlignment="1">
      <alignment vertical="center" wrapText="1"/>
    </xf>
    <xf numFmtId="0" fontId="12" fillId="0" borderId="1" xfId="0" applyFont="1" applyBorder="1" applyAlignment="1">
      <alignment vertical="center" wrapText="1"/>
    </xf>
    <xf numFmtId="4" fontId="12" fillId="0" borderId="1" xfId="0" applyNumberFormat="1" applyFont="1" applyBorder="1" applyAlignment="1">
      <alignment horizontal="center" vertical="center" wrapText="1"/>
    </xf>
    <xf numFmtId="0" fontId="13" fillId="2" borderId="7" xfId="0" applyFont="1" applyFill="1" applyBorder="1"/>
    <xf numFmtId="0" fontId="13" fillId="2" borderId="8" xfId="0" applyFont="1" applyFill="1" applyBorder="1"/>
    <xf numFmtId="0" fontId="13" fillId="2" borderId="8" xfId="0" applyFont="1" applyFill="1" applyBorder="1" applyAlignment="1">
      <alignment horizontal="center" vertical="center"/>
    </xf>
    <xf numFmtId="0" fontId="14" fillId="2" borderId="8" xfId="0" applyFont="1" applyFill="1" applyBorder="1" applyAlignment="1">
      <alignment horizontal="justify" vertical="center"/>
    </xf>
    <xf numFmtId="0" fontId="13" fillId="2" borderId="9" xfId="0" applyFont="1" applyFill="1" applyBorder="1"/>
    <xf numFmtId="0" fontId="13" fillId="5" borderId="1" xfId="0" applyFont="1" applyFill="1" applyBorder="1" applyAlignment="1">
      <alignment horizontal="center" vertical="center" wrapText="1"/>
    </xf>
    <xf numFmtId="0" fontId="13" fillId="5" borderId="13" xfId="0" applyFont="1" applyFill="1" applyBorder="1" applyAlignment="1">
      <alignment horizontal="center" vertical="center" wrapText="1"/>
    </xf>
    <xf numFmtId="0" fontId="12" fillId="0" borderId="0" xfId="0" applyFont="1"/>
    <xf numFmtId="0" fontId="12" fillId="0" borderId="0" xfId="0" applyFont="1" applyAlignment="1">
      <alignment horizontal="center" vertical="center"/>
    </xf>
    <xf numFmtId="0" fontId="13" fillId="0" borderId="0" xfId="0" applyFont="1" applyAlignment="1">
      <alignment horizontal="justify" vertical="center"/>
    </xf>
    <xf numFmtId="0" fontId="12" fillId="0" borderId="0" xfId="0" applyFont="1" applyAlignment="1">
      <alignment horizontal="justify" vertical="center"/>
    </xf>
    <xf numFmtId="0" fontId="1" fillId="0" borderId="0" xfId="0" applyFont="1"/>
    <xf numFmtId="0" fontId="16" fillId="0" borderId="0" xfId="0" applyFont="1"/>
    <xf numFmtId="0" fontId="19" fillId="7" borderId="7" xfId="0" applyFont="1" applyFill="1" applyBorder="1" applyAlignment="1">
      <alignment horizontal="center" vertical="center"/>
    </xf>
    <xf numFmtId="0" fontId="19" fillId="7" borderId="8" xfId="0" applyFont="1" applyFill="1" applyBorder="1" applyAlignment="1">
      <alignment horizontal="center" vertical="center"/>
    </xf>
    <xf numFmtId="0" fontId="19" fillId="7" borderId="8" xfId="0" applyFont="1" applyFill="1" applyBorder="1" applyAlignment="1">
      <alignment horizontal="justify" vertical="center"/>
    </xf>
    <xf numFmtId="0" fontId="19" fillId="7" borderId="8" xfId="0" applyFont="1" applyFill="1" applyBorder="1"/>
    <xf numFmtId="0" fontId="19" fillId="7" borderId="9" xfId="0" applyFont="1" applyFill="1" applyBorder="1"/>
    <xf numFmtId="0" fontId="17" fillId="4" borderId="7" xfId="0" applyFont="1" applyFill="1" applyBorder="1" applyAlignment="1">
      <alignment horizontal="center" vertical="center" wrapText="1"/>
    </xf>
    <xf numFmtId="0" fontId="17" fillId="4" borderId="8" xfId="0" applyFont="1" applyFill="1" applyBorder="1" applyAlignment="1">
      <alignment horizontal="center" vertical="center" wrapText="1"/>
    </xf>
    <xf numFmtId="0" fontId="17" fillId="4" borderId="8" xfId="0" applyFont="1" applyFill="1" applyBorder="1" applyAlignment="1">
      <alignment vertical="center" wrapText="1"/>
    </xf>
    <xf numFmtId="4" fontId="18" fillId="4" borderId="8" xfId="0" applyNumberFormat="1" applyFont="1" applyFill="1" applyBorder="1" applyAlignment="1">
      <alignment horizontal="center" vertical="center" wrapText="1"/>
    </xf>
    <xf numFmtId="4" fontId="18" fillId="4" borderId="8" xfId="0" applyNumberFormat="1" applyFont="1" applyFill="1" applyBorder="1" applyAlignment="1">
      <alignment horizontal="right" vertical="center"/>
    </xf>
    <xf numFmtId="4" fontId="18" fillId="4" borderId="9" xfId="0" applyNumberFormat="1" applyFont="1" applyFill="1" applyBorder="1" applyAlignment="1">
      <alignment horizontal="center" vertical="center" wrapText="1"/>
    </xf>
    <xf numFmtId="0" fontId="12" fillId="0" borderId="13" xfId="0" applyFont="1" applyBorder="1" applyAlignment="1">
      <alignment vertical="center" wrapText="1"/>
    </xf>
    <xf numFmtId="0" fontId="12" fillId="0" borderId="14" xfId="0" applyFont="1" applyBorder="1" applyAlignment="1">
      <alignment wrapText="1"/>
    </xf>
    <xf numFmtId="0" fontId="13" fillId="8" borderId="1" xfId="0" applyFont="1" applyFill="1" applyBorder="1" applyAlignment="1">
      <alignment horizontal="center" vertical="center" wrapText="1"/>
    </xf>
    <xf numFmtId="0" fontId="21" fillId="8" borderId="1" xfId="0" applyFont="1" applyFill="1" applyBorder="1" applyAlignment="1">
      <alignment vertical="center" wrapText="1"/>
    </xf>
    <xf numFmtId="0" fontId="13" fillId="0" borderId="1" xfId="0" applyFont="1" applyBorder="1" applyAlignment="1">
      <alignment horizontal="center" vertical="center" wrapText="1"/>
    </xf>
    <xf numFmtId="0" fontId="21" fillId="0" borderId="1" xfId="0" applyFont="1" applyBorder="1" applyAlignment="1">
      <alignment vertical="center" wrapText="1"/>
    </xf>
    <xf numFmtId="0" fontId="7" fillId="0" borderId="1" xfId="0" applyFont="1" applyBorder="1" applyAlignment="1">
      <alignment horizontal="left" vertical="center"/>
    </xf>
    <xf numFmtId="0" fontId="7" fillId="0" borderId="1" xfId="0" applyFont="1" applyBorder="1" applyAlignment="1" applyProtection="1">
      <alignment horizontal="left" vertical="center" wrapText="1"/>
      <protection locked="0"/>
    </xf>
    <xf numFmtId="4" fontId="7" fillId="0" borderId="1" xfId="0" applyNumberFormat="1" applyFont="1" applyBorder="1" applyAlignment="1" applyProtection="1">
      <alignment horizontal="left" vertical="center" wrapText="1"/>
      <protection locked="0"/>
    </xf>
    <xf numFmtId="165" fontId="7" fillId="0" borderId="1" xfId="0" applyNumberFormat="1" applyFont="1" applyBorder="1" applyAlignment="1" applyProtection="1">
      <alignment horizontal="left" vertical="center" wrapText="1"/>
      <protection locked="0"/>
    </xf>
    <xf numFmtId="0" fontId="7" fillId="0" borderId="7" xfId="0" applyFont="1" applyBorder="1" applyAlignment="1">
      <alignment horizontal="left" vertical="center"/>
    </xf>
    <xf numFmtId="14" fontId="7" fillId="0" borderId="1" xfId="0" applyNumberFormat="1" applyFont="1" applyBorder="1" applyAlignment="1" applyProtection="1">
      <alignment horizontal="left" vertical="center" wrapText="1"/>
      <protection locked="0"/>
    </xf>
    <xf numFmtId="4" fontId="7" fillId="0" borderId="1" xfId="0" applyNumberFormat="1" applyFont="1" applyBorder="1" applyAlignment="1">
      <alignment horizontal="left" vertical="center" wrapText="1"/>
    </xf>
    <xf numFmtId="0" fontId="0" fillId="0" borderId="0" xfId="0" applyAlignment="1">
      <alignment wrapText="1"/>
    </xf>
    <xf numFmtId="0" fontId="2" fillId="0" borderId="0" xfId="0" applyFont="1" applyAlignment="1">
      <alignment horizontal="left" vertical="center"/>
    </xf>
    <xf numFmtId="3" fontId="14" fillId="6" borderId="1" xfId="0" applyNumberFormat="1" applyFont="1" applyFill="1" applyBorder="1" applyAlignment="1" applyProtection="1">
      <alignment horizontal="center" vertical="center" wrapText="1"/>
      <protection locked="0"/>
    </xf>
    <xf numFmtId="4" fontId="14" fillId="6" borderId="1" xfId="0" applyNumberFormat="1" applyFont="1" applyFill="1" applyBorder="1" applyAlignment="1" applyProtection="1">
      <alignment horizontal="center" vertical="center" wrapText="1"/>
      <protection locked="0"/>
    </xf>
    <xf numFmtId="4" fontId="12" fillId="0" borderId="1" xfId="0" applyNumberFormat="1" applyFont="1" applyBorder="1" applyAlignment="1">
      <alignment horizontal="center" vertical="center" wrapText="1"/>
    </xf>
    <xf numFmtId="0" fontId="1" fillId="0" borderId="0" xfId="0" applyFont="1" applyAlignment="1">
      <alignment horizontal="center" vertical="center"/>
    </xf>
    <xf numFmtId="4" fontId="20" fillId="0" borderId="1" xfId="0" applyNumberFormat="1" applyFont="1" applyBorder="1" applyAlignment="1">
      <alignment horizontal="center" vertical="center" wrapText="1"/>
    </xf>
    <xf numFmtId="164" fontId="14" fillId="8" borderId="1" xfId="0" applyNumberFormat="1" applyFont="1" applyFill="1" applyBorder="1" applyAlignment="1">
      <alignment horizontal="center" vertical="center" wrapText="1"/>
    </xf>
    <xf numFmtId="0" fontId="9" fillId="2" borderId="7" xfId="0" applyFont="1" applyFill="1" applyBorder="1" applyAlignment="1">
      <alignment horizontal="center" vertical="top"/>
    </xf>
    <xf numFmtId="0" fontId="9" fillId="2" borderId="9" xfId="0" applyFont="1" applyFill="1" applyBorder="1" applyAlignment="1">
      <alignment horizontal="center" vertical="top"/>
    </xf>
    <xf numFmtId="0" fontId="4" fillId="0" borderId="1" xfId="0" applyFont="1" applyBorder="1" applyAlignment="1">
      <alignment horizontal="left" vertical="center" wrapText="1"/>
    </xf>
    <xf numFmtId="0" fontId="4" fillId="0" borderId="1" xfId="0" applyFont="1" applyBorder="1" applyAlignment="1">
      <alignment horizontal="left" vertical="center"/>
    </xf>
    <xf numFmtId="0" fontId="2" fillId="0" borderId="1" xfId="0" applyFont="1" applyBorder="1" applyAlignment="1">
      <alignment horizontal="center" vertical="center" wrapText="1"/>
    </xf>
    <xf numFmtId="0" fontId="7" fillId="0" borderId="5" xfId="0" applyFont="1" applyBorder="1" applyAlignment="1">
      <alignment horizontal="left" vertical="center" wrapText="1"/>
    </xf>
    <xf numFmtId="0" fontId="7" fillId="0" borderId="0" xfId="0" applyFont="1" applyAlignment="1">
      <alignment horizontal="left" vertical="center" wrapText="1"/>
    </xf>
    <xf numFmtId="0" fontId="7" fillId="0" borderId="6" xfId="0" applyFont="1" applyBorder="1" applyAlignment="1">
      <alignment horizontal="left" vertical="center" wrapText="1"/>
    </xf>
    <xf numFmtId="0" fontId="2" fillId="0" borderId="1" xfId="0" applyFont="1" applyBorder="1" applyAlignment="1">
      <alignment horizontal="left" vertical="center"/>
    </xf>
    <xf numFmtId="0" fontId="2" fillId="0" borderId="1" xfId="0" applyFont="1" applyBorder="1" applyAlignment="1">
      <alignment horizontal="left" vertical="center" wrapText="1"/>
    </xf>
    <xf numFmtId="0" fontId="6" fillId="2" borderId="7" xfId="0" applyFont="1" applyFill="1" applyBorder="1" applyAlignment="1">
      <alignment horizontal="left" vertical="top"/>
    </xf>
    <xf numFmtId="0" fontId="6" fillId="2" borderId="8" xfId="0" applyFont="1" applyFill="1" applyBorder="1" applyAlignment="1">
      <alignment horizontal="left" vertical="top"/>
    </xf>
    <xf numFmtId="0" fontId="6" fillId="2" borderId="9" xfId="0" applyFont="1" applyFill="1" applyBorder="1" applyAlignment="1">
      <alignment horizontal="left" vertical="top"/>
    </xf>
    <xf numFmtId="0" fontId="7" fillId="0" borderId="2" xfId="0" applyFont="1" applyBorder="1" applyAlignment="1">
      <alignment horizontal="left" vertical="center"/>
    </xf>
    <xf numFmtId="0" fontId="7" fillId="0" borderId="3" xfId="0" applyFont="1" applyBorder="1" applyAlignment="1">
      <alignment horizontal="left" vertical="center"/>
    </xf>
    <xf numFmtId="0" fontId="7" fillId="0" borderId="4" xfId="0" applyFont="1" applyBorder="1" applyAlignment="1">
      <alignment horizontal="left" vertical="center"/>
    </xf>
    <xf numFmtId="0" fontId="3" fillId="0" borderId="13" xfId="0" applyFont="1" applyBorder="1" applyAlignment="1">
      <alignment horizontal="left" vertical="top"/>
    </xf>
    <xf numFmtId="0" fontId="3" fillId="0" borderId="10" xfId="0" applyFont="1" applyBorder="1" applyAlignment="1">
      <alignment horizontal="left" vertical="top"/>
    </xf>
    <xf numFmtId="0" fontId="3" fillId="0" borderId="12" xfId="0" applyFont="1" applyBorder="1" applyAlignment="1">
      <alignment horizontal="left" vertical="top"/>
    </xf>
    <xf numFmtId="0" fontId="7" fillId="0" borderId="2" xfId="0" applyFont="1" applyBorder="1" applyAlignment="1">
      <alignment horizontal="center" vertical="center"/>
    </xf>
    <xf numFmtId="0" fontId="7" fillId="0" borderId="4" xfId="0" applyFont="1" applyBorder="1" applyAlignment="1">
      <alignment horizontal="center" vertical="center"/>
    </xf>
    <xf numFmtId="0" fontId="3" fillId="0" borderId="11" xfId="0" applyFont="1" applyBorder="1" applyAlignment="1">
      <alignment horizontal="left" vertical="top"/>
    </xf>
    <xf numFmtId="0" fontId="4" fillId="0" borderId="2" xfId="0" applyFont="1" applyBorder="1" applyAlignment="1">
      <alignment horizontal="left" vertical="top" wrapText="1"/>
    </xf>
    <xf numFmtId="0" fontId="3" fillId="0" borderId="3" xfId="0" applyFont="1" applyBorder="1" applyAlignment="1">
      <alignment horizontal="left" vertical="top"/>
    </xf>
    <xf numFmtId="0" fontId="3" fillId="0" borderId="4" xfId="0" applyFont="1" applyBorder="1" applyAlignment="1">
      <alignment horizontal="left" vertical="top"/>
    </xf>
    <xf numFmtId="0" fontId="2" fillId="0" borderId="2"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4" fillId="0" borderId="2" xfId="0" applyFont="1" applyBorder="1" applyAlignment="1">
      <alignment horizontal="center" wrapText="1"/>
    </xf>
    <xf numFmtId="0" fontId="4" fillId="0" borderId="3" xfId="0" applyFont="1" applyBorder="1" applyAlignment="1">
      <alignment horizontal="center" wrapText="1"/>
    </xf>
    <xf numFmtId="0" fontId="4" fillId="0" borderId="4" xfId="0" applyFont="1" applyBorder="1" applyAlignment="1">
      <alignment horizontal="center" wrapText="1"/>
    </xf>
    <xf numFmtId="0" fontId="6" fillId="0" borderId="5" xfId="0" applyFont="1" applyBorder="1" applyAlignment="1">
      <alignment horizontal="left"/>
    </xf>
    <xf numFmtId="0" fontId="6" fillId="0" borderId="0" xfId="0" applyFont="1" applyAlignment="1">
      <alignment horizontal="left"/>
    </xf>
    <xf numFmtId="0" fontId="6" fillId="0" borderId="6" xfId="0" applyFont="1" applyBorder="1" applyAlignment="1">
      <alignment horizontal="left"/>
    </xf>
    <xf numFmtId="0" fontId="1" fillId="0" borderId="10" xfId="0" applyFont="1" applyBorder="1" applyAlignment="1">
      <alignment horizontal="center" vertical="center"/>
    </xf>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6" fillId="2" borderId="10" xfId="0" applyFont="1" applyFill="1" applyBorder="1" applyAlignment="1">
      <alignment horizontal="left" vertical="top"/>
    </xf>
    <xf numFmtId="0" fontId="6" fillId="2" borderId="11" xfId="0" applyFont="1" applyFill="1" applyBorder="1" applyAlignment="1">
      <alignment horizontal="left" vertical="top"/>
    </xf>
    <xf numFmtId="0" fontId="6" fillId="2" borderId="12" xfId="0" applyFont="1" applyFill="1" applyBorder="1" applyAlignment="1">
      <alignment horizontal="left" vertical="top"/>
    </xf>
    <xf numFmtId="0" fontId="6" fillId="2" borderId="2" xfId="0" applyFont="1" applyFill="1" applyBorder="1" applyAlignment="1">
      <alignment horizontal="left" vertical="top"/>
    </xf>
    <xf numFmtId="0" fontId="6" fillId="2" borderId="3" xfId="0" applyFont="1" applyFill="1" applyBorder="1" applyAlignment="1">
      <alignment horizontal="left" vertical="top"/>
    </xf>
    <xf numFmtId="0" fontId="6" fillId="2" borderId="4" xfId="0" applyFont="1" applyFill="1" applyBorder="1" applyAlignment="1">
      <alignment horizontal="left" vertical="top"/>
    </xf>
    <xf numFmtId="0" fontId="7" fillId="0" borderId="2" xfId="0" applyFont="1" applyBorder="1" applyAlignment="1">
      <alignment horizontal="left" vertical="top"/>
    </xf>
    <xf numFmtId="0" fontId="7" fillId="0" borderId="3" xfId="0" applyFont="1" applyBorder="1" applyAlignment="1">
      <alignment horizontal="left" vertical="top"/>
    </xf>
    <xf numFmtId="0" fontId="7" fillId="0" borderId="4" xfId="0" applyFont="1" applyBorder="1" applyAlignment="1">
      <alignment horizontal="left" vertical="top"/>
    </xf>
    <xf numFmtId="0" fontId="3" fillId="0" borderId="10" xfId="0" applyFont="1" applyBorder="1" applyAlignment="1">
      <alignment vertical="top"/>
    </xf>
    <xf numFmtId="0" fontId="3" fillId="0" borderId="11" xfId="0" applyFont="1" applyBorder="1" applyAlignment="1">
      <alignment vertical="top"/>
    </xf>
    <xf numFmtId="0" fontId="3" fillId="0" borderId="12" xfId="0" applyFont="1" applyBorder="1" applyAlignment="1">
      <alignment vertical="top"/>
    </xf>
    <xf numFmtId="0" fontId="7" fillId="0" borderId="2" xfId="0" applyFont="1" applyBorder="1" applyAlignment="1">
      <alignment horizontal="center" vertical="top"/>
    </xf>
    <xf numFmtId="0" fontId="7" fillId="0" borderId="3" xfId="0" applyFont="1" applyBorder="1" applyAlignment="1">
      <alignment horizontal="center" vertical="top"/>
    </xf>
    <xf numFmtId="0" fontId="7" fillId="0" borderId="4" xfId="0" applyFont="1" applyBorder="1" applyAlignment="1">
      <alignment horizontal="center" vertical="top"/>
    </xf>
    <xf numFmtId="0" fontId="7" fillId="0" borderId="2" xfId="0" applyFont="1" applyBorder="1" applyAlignment="1">
      <alignment vertical="center" wrapText="1"/>
    </xf>
    <xf numFmtId="0" fontId="7" fillId="0" borderId="4" xfId="0" applyFont="1" applyBorder="1" applyAlignment="1">
      <alignment vertical="center" wrapText="1"/>
    </xf>
    <xf numFmtId="0" fontId="7" fillId="0" borderId="2" xfId="0" applyFont="1" applyBorder="1" applyAlignment="1">
      <alignment horizontal="left"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4" fillId="0" borderId="2" xfId="0" applyFont="1" applyBorder="1" applyAlignment="1">
      <alignment horizontal="left" vertical="top"/>
    </xf>
    <xf numFmtId="0" fontId="4" fillId="0" borderId="3" xfId="0" applyFont="1" applyBorder="1" applyAlignment="1">
      <alignment horizontal="left" vertical="top"/>
    </xf>
    <xf numFmtId="0" fontId="4" fillId="0" borderId="4" xfId="0" applyFont="1" applyBorder="1" applyAlignment="1">
      <alignment horizontal="left" vertical="top"/>
    </xf>
    <xf numFmtId="4" fontId="7" fillId="0" borderId="2" xfId="0" applyNumberFormat="1" applyFont="1" applyBorder="1" applyAlignment="1">
      <alignment horizontal="left" vertical="center"/>
    </xf>
    <xf numFmtId="0" fontId="3" fillId="0" borderId="2" xfId="0" applyFont="1" applyBorder="1" applyAlignment="1">
      <alignment horizontal="left" vertical="top"/>
    </xf>
    <xf numFmtId="0" fontId="2" fillId="0" borderId="14" xfId="0" applyFont="1" applyBorder="1" applyAlignment="1">
      <alignment horizontal="left" vertical="center" wrapText="1"/>
    </xf>
    <xf numFmtId="0" fontId="2" fillId="0" borderId="14" xfId="0" applyFont="1" applyBorder="1" applyAlignment="1">
      <alignment horizontal="left"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3" fillId="0" borderId="2" xfId="0" applyFont="1" applyBorder="1" applyAlignment="1">
      <alignment horizontal="left" vertical="top" wrapText="1"/>
    </xf>
    <xf numFmtId="0" fontId="6" fillId="2" borderId="1" xfId="0" applyFont="1" applyFill="1" applyBorder="1" applyAlignment="1">
      <alignment horizontal="left" vertical="top"/>
    </xf>
    <xf numFmtId="0" fontId="11" fillId="0" borderId="2" xfId="0" applyFont="1" applyBorder="1" applyAlignment="1">
      <alignment horizontal="center" vertical="center" wrapText="1"/>
    </xf>
    <xf numFmtId="0" fontId="11" fillId="0" borderId="3" xfId="0" applyFont="1" applyBorder="1" applyAlignment="1">
      <alignment horizontal="center" vertical="center"/>
    </xf>
    <xf numFmtId="0" fontId="11" fillId="0" borderId="4" xfId="0" applyFont="1" applyBorder="1" applyAlignment="1">
      <alignment horizontal="center" vertical="center"/>
    </xf>
    <xf numFmtId="0" fontId="4" fillId="0" borderId="2" xfId="0" applyFont="1" applyBorder="1" applyAlignment="1">
      <alignment horizontal="left" vertical="center" wrapText="1"/>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7" xfId="0" applyFont="1" applyBorder="1" applyAlignment="1">
      <alignment horizontal="left" vertical="top"/>
    </xf>
    <xf numFmtId="0" fontId="3" fillId="0" borderId="9" xfId="0" applyFont="1" applyBorder="1" applyAlignment="1">
      <alignment horizontal="left" vertical="top"/>
    </xf>
    <xf numFmtId="0" fontId="4" fillId="0" borderId="1" xfId="0" applyFont="1" applyBorder="1" applyAlignment="1">
      <alignment horizontal="left" vertical="top" wrapText="1"/>
    </xf>
    <xf numFmtId="0" fontId="3" fillId="0" borderId="1" xfId="0" applyFont="1" applyBorder="1" applyAlignment="1">
      <alignment horizontal="left" vertical="top"/>
    </xf>
    <xf numFmtId="0" fontId="7" fillId="0" borderId="3" xfId="0" applyFont="1" applyBorder="1" applyAlignment="1">
      <alignment horizontal="center" vertical="center"/>
    </xf>
    <xf numFmtId="0" fontId="4" fillId="0" borderId="5" xfId="0" applyFont="1" applyBorder="1" applyAlignment="1">
      <alignment horizontal="left" vertical="center" wrapText="1"/>
    </xf>
    <xf numFmtId="0" fontId="4" fillId="0" borderId="0" xfId="0" applyFont="1" applyAlignment="1">
      <alignment horizontal="left" vertical="center" wrapText="1"/>
    </xf>
    <xf numFmtId="0" fontId="4" fillId="0" borderId="6" xfId="0" applyFont="1" applyBorder="1" applyAlignment="1">
      <alignment horizontal="left" vertical="center" wrapText="1"/>
    </xf>
    <xf numFmtId="0" fontId="1" fillId="0" borderId="10"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4" xfId="0" applyFont="1" applyBorder="1" applyAlignment="1">
      <alignment horizontal="center" vertical="center"/>
    </xf>
    <xf numFmtId="0" fontId="11" fillId="0" borderId="14" xfId="0" applyFont="1" applyBorder="1" applyAlignment="1">
      <alignment horizontal="center" vertical="center" wrapText="1"/>
    </xf>
    <xf numFmtId="0" fontId="11" fillId="0" borderId="14" xfId="0" applyFont="1" applyBorder="1" applyAlignment="1">
      <alignment horizontal="center" vertical="center"/>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4" fontId="7" fillId="0" borderId="3" xfId="0" applyNumberFormat="1" applyFont="1" applyBorder="1" applyAlignment="1">
      <alignment horizontal="left" vertical="center"/>
    </xf>
    <xf numFmtId="0" fontId="3" fillId="0" borderId="2" xfId="0" applyFont="1" applyBorder="1" applyAlignment="1">
      <alignment horizontal="center" wrapText="1"/>
    </xf>
    <xf numFmtId="0" fontId="3" fillId="0" borderId="3" xfId="0" applyFont="1" applyBorder="1" applyAlignment="1">
      <alignment horizontal="center" wrapText="1"/>
    </xf>
    <xf numFmtId="0" fontId="3" fillId="0" borderId="4" xfId="0" applyFont="1" applyBorder="1" applyAlignment="1">
      <alignment horizontal="center" wrapText="1"/>
    </xf>
    <xf numFmtId="0" fontId="3" fillId="0" borderId="5" xfId="0" applyFont="1" applyBorder="1" applyAlignment="1">
      <alignment horizontal="center" wrapText="1"/>
    </xf>
    <xf numFmtId="0" fontId="3" fillId="0" borderId="0" xfId="0" applyFont="1" applyAlignment="1">
      <alignment horizontal="center" wrapText="1"/>
    </xf>
    <xf numFmtId="0" fontId="3" fillId="0" borderId="6" xfId="0" applyFont="1" applyBorder="1" applyAlignment="1">
      <alignment horizontal="center" wrapText="1"/>
    </xf>
    <xf numFmtId="0" fontId="6" fillId="3" borderId="1" xfId="0" applyFont="1" applyFill="1" applyBorder="1" applyAlignment="1">
      <alignment horizontal="left" vertical="center"/>
    </xf>
    <xf numFmtId="0" fontId="3" fillId="0" borderId="1" xfId="0" applyFont="1" applyBorder="1" applyAlignment="1">
      <alignment horizontal="left" vertical="center"/>
    </xf>
    <xf numFmtId="0" fontId="4" fillId="0" borderId="7" xfId="0" applyFont="1" applyBorder="1" applyAlignment="1">
      <alignment horizontal="left" vertical="center"/>
    </xf>
    <xf numFmtId="0" fontId="4" fillId="0" borderId="9" xfId="0" applyFont="1" applyBorder="1" applyAlignment="1">
      <alignment horizontal="left" vertical="center"/>
    </xf>
    <xf numFmtId="0" fontId="3" fillId="0" borderId="7" xfId="0" applyFont="1" applyBorder="1" applyAlignment="1">
      <alignment horizontal="center" vertical="center"/>
    </xf>
    <xf numFmtId="0" fontId="3" fillId="0" borderId="9" xfId="0" applyFont="1" applyBorder="1" applyAlignment="1">
      <alignment horizontal="center" vertical="center"/>
    </xf>
    <xf numFmtId="0" fontId="4" fillId="0" borderId="7" xfId="0" applyFont="1" applyBorder="1" applyAlignment="1">
      <alignment vertical="center"/>
    </xf>
    <xf numFmtId="0" fontId="4" fillId="0" borderId="9" xfId="0" applyFont="1" applyBorder="1" applyAlignment="1">
      <alignment vertical="center"/>
    </xf>
    <xf numFmtId="0" fontId="4" fillId="0" borderId="7" xfId="0" applyFont="1" applyBorder="1" applyAlignment="1">
      <alignment horizontal="left" vertical="top" wrapText="1"/>
    </xf>
    <xf numFmtId="0" fontId="4" fillId="0" borderId="8" xfId="0" applyFont="1" applyBorder="1" applyAlignment="1">
      <alignment horizontal="left" vertical="top" wrapText="1"/>
    </xf>
    <xf numFmtId="0" fontId="4" fillId="0" borderId="9" xfId="0" applyFont="1" applyBorder="1" applyAlignment="1">
      <alignment horizontal="left" vertical="top" wrapText="1"/>
    </xf>
  </cellXfs>
  <cellStyles count="1">
    <cellStyle name="Normal" xfId="0" builtinId="0"/>
  </cellStyles>
  <dxfs count="31">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0" tint="-4.9989318521683403E-2"/>
        </patternFill>
      </fill>
    </dxf>
    <dxf>
      <fill>
        <patternFill>
          <bgColor theme="5" tint="0.79998168889431442"/>
        </patternFill>
      </fill>
    </dxf>
    <dxf>
      <fill>
        <patternFill>
          <bgColor theme="5" tint="0.79998168889431442"/>
        </patternFill>
      </fill>
    </dxf>
    <dxf>
      <fill>
        <patternFill>
          <bgColor theme="0" tint="-4.9989318521683403E-2"/>
        </patternFill>
      </fill>
    </dxf>
    <dxf>
      <fill>
        <patternFill>
          <bgColor theme="0" tint="-4.9989318521683403E-2"/>
        </patternFill>
      </fill>
    </dxf>
    <dxf>
      <fill>
        <patternFill>
          <bgColor theme="5" tint="0.79998168889431442"/>
        </patternFill>
      </fill>
    </dxf>
    <dxf>
      <fill>
        <patternFill>
          <bgColor theme="0" tint="-4.9989318521683403E-2"/>
        </patternFill>
      </fill>
    </dxf>
    <dxf>
      <fill>
        <patternFill>
          <bgColor theme="0" tint="-4.9989318521683403E-2"/>
        </patternFill>
      </fill>
    </dxf>
    <dxf>
      <fill>
        <patternFill>
          <bgColor theme="5" tint="0.79998168889431442"/>
        </patternFill>
      </fill>
    </dxf>
    <dxf>
      <fill>
        <patternFill>
          <bgColor theme="5" tint="0.79998168889431442"/>
        </patternFill>
      </fill>
    </dxf>
    <dxf>
      <fill>
        <patternFill>
          <bgColor theme="0" tint="-4.9989318521683403E-2"/>
        </patternFill>
      </fill>
    </dxf>
    <dxf>
      <fill>
        <patternFill>
          <bgColor theme="5" tint="0.79998168889431442"/>
        </patternFill>
      </fill>
    </dxf>
    <dxf>
      <fill>
        <patternFill>
          <bgColor theme="5" tint="0.79998168889431442"/>
        </patternFill>
      </fill>
    </dxf>
    <dxf>
      <fill>
        <patternFill>
          <bgColor theme="0" tint="-4.9989318521683403E-2"/>
        </patternFill>
      </fill>
    </dxf>
    <dxf>
      <fill>
        <patternFill>
          <bgColor theme="5" tint="0.79998168889431442"/>
        </patternFill>
      </fill>
    </dxf>
    <dxf>
      <fill>
        <patternFill>
          <bgColor theme="0" tint="-4.9989318521683403E-2"/>
        </patternFill>
      </fill>
    </dxf>
    <dxf>
      <fill>
        <patternFill>
          <bgColor theme="0" tint="-4.9989318521683403E-2"/>
        </patternFill>
      </fill>
    </dxf>
    <dxf>
      <fill>
        <patternFill>
          <bgColor theme="5" tint="0.79998168889431442"/>
        </patternFill>
      </fill>
    </dxf>
    <dxf>
      <fill>
        <patternFill>
          <bgColor theme="0" tint="-4.9989318521683403E-2"/>
        </patternFill>
      </fill>
    </dxf>
    <dxf>
      <fill>
        <patternFill>
          <bgColor theme="0" tint="-4.9989318521683403E-2"/>
        </patternFill>
      </fill>
    </dxf>
    <dxf>
      <fill>
        <patternFill>
          <bgColor theme="5" tint="0.79998168889431442"/>
        </patternFill>
      </fill>
    </dxf>
    <dxf>
      <fill>
        <patternFill>
          <bgColor theme="0" tint="-4.9989318521683403E-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0" tint="-4.9989318521683403E-2"/>
        </patternFill>
      </fill>
    </dxf>
    <dxf>
      <fill>
        <patternFill>
          <bgColor rgb="FFFFFFAF"/>
        </patternFill>
      </fill>
    </dxf>
  </dxfs>
  <tableStyles count="0" defaultTableStyle="TableStyleMedium2" defaultPivotStyle="PivotStyleLight16"/>
  <colors>
    <mruColors>
      <color rgb="FFFFFFAF"/>
      <color rgb="FFEEB1A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image" Target="../media/image3.png"/></Relationships>
</file>

<file path=xl/drawings/_rels/vmlDrawing3.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9.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10.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1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12.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13.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10.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11.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vmlDrawing" Target="../drawings/vmlDrawing12.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vmlDrawing" Target="../drawings/vmlDrawing13.v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43"/>
  <sheetViews>
    <sheetView tabSelected="1" view="pageBreakPreview" zoomScale="145" zoomScaleNormal="100" zoomScaleSheetLayoutView="145" workbookViewId="0">
      <selection activeCell="B8" sqref="B8"/>
    </sheetView>
  </sheetViews>
  <sheetFormatPr defaultRowHeight="15" x14ac:dyDescent="0.25"/>
  <cols>
    <col min="1" max="1" width="32.140625" customWidth="1"/>
    <col min="2" max="2" width="61.85546875" style="98" customWidth="1"/>
  </cols>
  <sheetData>
    <row r="1" spans="1:2" ht="93" customHeight="1" x14ac:dyDescent="0.25">
      <c r="A1" s="108" t="s">
        <v>561</v>
      </c>
      <c r="B1" s="109"/>
    </row>
    <row r="2" spans="1:2" x14ac:dyDescent="0.25">
      <c r="A2" s="106" t="s">
        <v>0</v>
      </c>
      <c r="B2" s="107"/>
    </row>
    <row r="3" spans="1:2" x14ac:dyDescent="0.25">
      <c r="A3" s="91" t="s">
        <v>562</v>
      </c>
      <c r="B3" s="92"/>
    </row>
    <row r="4" spans="1:2" x14ac:dyDescent="0.25">
      <c r="A4" s="91" t="s">
        <v>108</v>
      </c>
      <c r="B4" s="92"/>
    </row>
    <row r="5" spans="1:2" x14ac:dyDescent="0.25">
      <c r="A5" s="91" t="s">
        <v>109</v>
      </c>
      <c r="B5" s="92"/>
    </row>
    <row r="6" spans="1:2" x14ac:dyDescent="0.25">
      <c r="A6" s="91" t="s">
        <v>363</v>
      </c>
      <c r="B6" s="92"/>
    </row>
    <row r="7" spans="1:2" x14ac:dyDescent="0.25">
      <c r="A7" s="91" t="s">
        <v>364</v>
      </c>
      <c r="B7" s="92"/>
    </row>
    <row r="8" spans="1:2" x14ac:dyDescent="0.25">
      <c r="A8" s="91" t="s">
        <v>112</v>
      </c>
      <c r="B8" s="92"/>
    </row>
    <row r="9" spans="1:2" x14ac:dyDescent="0.25">
      <c r="A9" s="91" t="s">
        <v>563</v>
      </c>
      <c r="B9" s="92"/>
    </row>
    <row r="10" spans="1:2" x14ac:dyDescent="0.25">
      <c r="A10" s="106" t="s">
        <v>1</v>
      </c>
      <c r="B10" s="107"/>
    </row>
    <row r="11" spans="1:2" x14ac:dyDescent="0.25">
      <c r="A11" s="91" t="s">
        <v>564</v>
      </c>
      <c r="B11" s="92"/>
    </row>
    <row r="12" spans="1:2" x14ac:dyDescent="0.25">
      <c r="A12" s="91" t="s">
        <v>112</v>
      </c>
      <c r="B12" s="92"/>
    </row>
    <row r="13" spans="1:2" x14ac:dyDescent="0.25">
      <c r="A13" s="91" t="s">
        <v>113</v>
      </c>
      <c r="B13" s="92"/>
    </row>
    <row r="14" spans="1:2" x14ac:dyDescent="0.25">
      <c r="A14" s="91" t="s">
        <v>49</v>
      </c>
      <c r="B14" s="92"/>
    </row>
    <row r="15" spans="1:2" x14ac:dyDescent="0.25">
      <c r="A15" s="91" t="s">
        <v>563</v>
      </c>
      <c r="B15" s="92"/>
    </row>
    <row r="16" spans="1:2" x14ac:dyDescent="0.25">
      <c r="A16" s="106" t="s">
        <v>2</v>
      </c>
      <c r="B16" s="107"/>
    </row>
    <row r="17" spans="1:2" x14ac:dyDescent="0.25">
      <c r="A17" s="91" t="s">
        <v>59</v>
      </c>
      <c r="B17" s="92"/>
    </row>
    <row r="18" spans="1:2" x14ac:dyDescent="0.25">
      <c r="A18" s="91" t="s">
        <v>565</v>
      </c>
      <c r="B18" s="92"/>
    </row>
    <row r="19" spans="1:2" x14ac:dyDescent="0.25">
      <c r="A19" s="91" t="s">
        <v>34</v>
      </c>
      <c r="B19" s="93"/>
    </row>
    <row r="20" spans="1:2" x14ac:dyDescent="0.25">
      <c r="A20" s="91" t="s">
        <v>51</v>
      </c>
      <c r="B20" s="92"/>
    </row>
    <row r="21" spans="1:2" x14ac:dyDescent="0.25">
      <c r="A21" s="91" t="s">
        <v>137</v>
      </c>
      <c r="B21" s="92"/>
    </row>
    <row r="22" spans="1:2" x14ac:dyDescent="0.25">
      <c r="A22" s="91" t="s">
        <v>566</v>
      </c>
      <c r="B22" s="92"/>
    </row>
    <row r="23" spans="1:2" x14ac:dyDescent="0.25">
      <c r="A23" s="91" t="s">
        <v>567</v>
      </c>
      <c r="B23" s="94"/>
    </row>
    <row r="24" spans="1:2" x14ac:dyDescent="0.25">
      <c r="A24" s="91" t="s">
        <v>568</v>
      </c>
      <c r="B24" s="94"/>
    </row>
    <row r="25" spans="1:2" x14ac:dyDescent="0.25">
      <c r="A25" s="95" t="s">
        <v>569</v>
      </c>
      <c r="B25" s="96"/>
    </row>
    <row r="26" spans="1:2" x14ac:dyDescent="0.25">
      <c r="A26" s="106" t="s">
        <v>3</v>
      </c>
      <c r="B26" s="107"/>
    </row>
    <row r="27" spans="1:2" x14ac:dyDescent="0.25">
      <c r="A27" s="91" t="s">
        <v>7</v>
      </c>
      <c r="B27" s="92"/>
    </row>
    <row r="28" spans="1:2" x14ac:dyDescent="0.25">
      <c r="A28" s="91" t="s">
        <v>9</v>
      </c>
      <c r="B28" s="92"/>
    </row>
    <row r="29" spans="1:2" x14ac:dyDescent="0.25">
      <c r="A29" s="91" t="s">
        <v>11</v>
      </c>
      <c r="B29" s="93"/>
    </row>
    <row r="30" spans="1:2" x14ac:dyDescent="0.25">
      <c r="A30" s="91" t="s">
        <v>13</v>
      </c>
      <c r="B30" s="93">
        <f>B29*0.9</f>
        <v>0</v>
      </c>
    </row>
    <row r="31" spans="1:2" x14ac:dyDescent="0.25">
      <c r="A31" s="91" t="s">
        <v>14</v>
      </c>
      <c r="B31" s="93" t="s">
        <v>570</v>
      </c>
    </row>
    <row r="32" spans="1:2" x14ac:dyDescent="0.25">
      <c r="A32" s="91" t="s">
        <v>15</v>
      </c>
      <c r="B32" s="93" t="s">
        <v>571</v>
      </c>
    </row>
    <row r="33" spans="1:2" x14ac:dyDescent="0.25">
      <c r="A33" s="95" t="s">
        <v>572</v>
      </c>
      <c r="B33" s="93"/>
    </row>
    <row r="34" spans="1:2" x14ac:dyDescent="0.25">
      <c r="A34" s="95" t="s">
        <v>573</v>
      </c>
      <c r="B34" s="93"/>
    </row>
    <row r="35" spans="1:2" x14ac:dyDescent="0.25">
      <c r="A35" s="95" t="s">
        <v>47</v>
      </c>
      <c r="B35" s="97" t="s">
        <v>574</v>
      </c>
    </row>
    <row r="36" spans="1:2" x14ac:dyDescent="0.25">
      <c r="A36" s="106" t="s">
        <v>575</v>
      </c>
      <c r="B36" s="107"/>
    </row>
    <row r="37" spans="1:2" x14ac:dyDescent="0.25">
      <c r="A37" s="91" t="s">
        <v>576</v>
      </c>
      <c r="B37" s="92"/>
    </row>
    <row r="38" spans="1:2" x14ac:dyDescent="0.25">
      <c r="A38" s="91" t="s">
        <v>32</v>
      </c>
      <c r="B38" s="96"/>
    </row>
    <row r="39" spans="1:2" x14ac:dyDescent="0.25">
      <c r="A39" s="91" t="s">
        <v>102</v>
      </c>
      <c r="B39" s="92"/>
    </row>
    <row r="40" spans="1:2" x14ac:dyDescent="0.25">
      <c r="A40" s="91" t="s">
        <v>115</v>
      </c>
      <c r="B40" s="92"/>
    </row>
    <row r="41" spans="1:2" x14ac:dyDescent="0.25">
      <c r="A41" s="91" t="s">
        <v>140</v>
      </c>
      <c r="B41" s="96"/>
    </row>
    <row r="43" spans="1:2" x14ac:dyDescent="0.25">
      <c r="A43" s="99"/>
    </row>
  </sheetData>
  <mergeCells count="6">
    <mergeCell ref="A36:B36"/>
    <mergeCell ref="A1:B1"/>
    <mergeCell ref="A2:B2"/>
    <mergeCell ref="A10:B10"/>
    <mergeCell ref="A16:B16"/>
    <mergeCell ref="A26:B26"/>
  </mergeCells>
  <conditionalFormatting sqref="B1:B1048576">
    <cfRule type="containsBlanks" dxfId="30" priority="1">
      <formula>LEN(TRIM(B1))=0</formula>
    </cfRule>
  </conditionalFormatting>
  <dataValidations count="4">
    <dataValidation type="list" allowBlank="1" showInputMessage="1" showErrorMessage="1" sqref="B35" xr:uid="{A7F4FEB4-609B-4E4C-B4B7-C3D51301EE81}">
      <formula1>"Rede Pública Existente,ETE local,Outro"</formula1>
    </dataValidation>
    <dataValidation type="list" allowBlank="1" showInputMessage="1" showErrorMessage="1" sqref="B21" xr:uid="{A2704216-705B-4BC7-987F-8917ACDFFD53}">
      <formula1>"Loteamento Residencial / Comercial,Loteamento Residencial de Interesse Social,Loteamento Industrial"</formula1>
    </dataValidation>
    <dataValidation type="list" allowBlank="1" showInputMessage="1" showErrorMessage="1" sqref="B32" xr:uid="{05AEC3E9-3CDB-4CFB-978D-2D4FE6108D26}">
      <formula1>"SIM,NÃO"</formula1>
    </dataValidation>
    <dataValidation type="list" allowBlank="1" showInputMessage="1" showErrorMessage="1" sqref="B31" xr:uid="{C50278EB-BCB3-475B-8511-BE827A82A8E6}">
      <formula1>"SISTEMA PÚBLICO,POÇO TUBULAR,OUTRO"</formula1>
    </dataValidation>
  </dataValidations>
  <pageMargins left="0.511811024" right="0.511811024" top="0.78740157499999996" bottom="0.78740157499999996" header="0.31496062000000002" footer="0.31496062000000002"/>
  <pageSetup paperSize="9" scale="98" orientation="portrait"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B880B-D0BC-4A50-9B01-A63A621CE544}">
  <dimension ref="A1:D67"/>
  <sheetViews>
    <sheetView view="pageBreakPreview" zoomScaleNormal="100" zoomScaleSheetLayoutView="100" workbookViewId="0">
      <selection activeCell="A14" sqref="A14:B14"/>
    </sheetView>
  </sheetViews>
  <sheetFormatPr defaultRowHeight="15" x14ac:dyDescent="0.25"/>
  <cols>
    <col min="1" max="1" width="32.7109375" customWidth="1"/>
    <col min="2" max="2" width="28.7109375" customWidth="1"/>
    <col min="3" max="3" width="30.7109375" customWidth="1"/>
  </cols>
  <sheetData>
    <row r="1" spans="1:3" ht="24.95" customHeight="1" x14ac:dyDescent="0.25">
      <c r="A1" s="140" t="s">
        <v>33</v>
      </c>
      <c r="B1" s="141"/>
      <c r="C1" s="142"/>
    </row>
    <row r="2" spans="1:3" ht="36" customHeight="1" x14ac:dyDescent="0.25">
      <c r="A2" s="160" t="s">
        <v>514</v>
      </c>
      <c r="B2" s="161"/>
      <c r="C2" s="162"/>
    </row>
    <row r="3" spans="1:3" s="9" customFormat="1" ht="15" customHeight="1" x14ac:dyDescent="0.25">
      <c r="A3" s="143" t="s">
        <v>0</v>
      </c>
      <c r="B3" s="144"/>
      <c r="C3" s="145"/>
    </row>
    <row r="4" spans="1:3" s="5" customFormat="1" ht="9.9499999999999993" customHeight="1" x14ac:dyDescent="0.25">
      <c r="A4" s="123" t="s">
        <v>50</v>
      </c>
      <c r="B4" s="124"/>
      <c r="C4" s="30" t="s">
        <v>108</v>
      </c>
    </row>
    <row r="5" spans="1:3" s="22" customFormat="1" ht="15" customHeight="1" x14ac:dyDescent="0.25">
      <c r="A5" s="119">
        <f>Preencher!B3</f>
        <v>0</v>
      </c>
      <c r="B5" s="121"/>
      <c r="C5" s="33">
        <f>Preencher!B4</f>
        <v>0</v>
      </c>
    </row>
    <row r="6" spans="1:3" s="5" customFormat="1" ht="9.9499999999999993" customHeight="1" x14ac:dyDescent="0.25">
      <c r="A6" s="23" t="s">
        <v>363</v>
      </c>
      <c r="B6" s="30" t="s">
        <v>364</v>
      </c>
      <c r="C6" s="30" t="s">
        <v>112</v>
      </c>
    </row>
    <row r="7" spans="1:3" s="18" customFormat="1" ht="15" customHeight="1" x14ac:dyDescent="0.25">
      <c r="A7" s="19">
        <f>Preencher!B6</f>
        <v>0</v>
      </c>
      <c r="B7" s="33">
        <f>Preencher!B7</f>
        <v>0</v>
      </c>
      <c r="C7" s="20">
        <f>Preencher!B8</f>
        <v>0</v>
      </c>
    </row>
    <row r="8" spans="1:3" s="15" customFormat="1" ht="9.9499999999999993" customHeight="1" x14ac:dyDescent="0.25">
      <c r="A8" s="123" t="s">
        <v>109</v>
      </c>
      <c r="B8" s="127"/>
      <c r="C8" s="124"/>
    </row>
    <row r="9" spans="1:3" s="18" customFormat="1" ht="15" customHeight="1" x14ac:dyDescent="0.25">
      <c r="A9" s="119">
        <f>Preencher!B5</f>
        <v>0</v>
      </c>
      <c r="B9" s="120"/>
      <c r="C9" s="121"/>
    </row>
    <row r="10" spans="1:3" s="15" customFormat="1" ht="9.9499999999999993" customHeight="1" x14ac:dyDescent="0.25">
      <c r="A10" s="123" t="s">
        <v>110</v>
      </c>
      <c r="B10" s="127"/>
      <c r="C10" s="124"/>
    </row>
    <row r="11" spans="1:3" s="18" customFormat="1" ht="15" customHeight="1" x14ac:dyDescent="0.25">
      <c r="A11" s="119">
        <f>Preencher!B9</f>
        <v>0</v>
      </c>
      <c r="B11" s="120"/>
      <c r="C11" s="121"/>
    </row>
    <row r="12" spans="1:3" s="9" customFormat="1" ht="15" customHeight="1" x14ac:dyDescent="0.25">
      <c r="A12" s="116" t="s">
        <v>1</v>
      </c>
      <c r="B12" s="117"/>
      <c r="C12" s="118"/>
    </row>
    <row r="13" spans="1:3" s="5" customFormat="1" ht="9.9499999999999993" customHeight="1" x14ac:dyDescent="0.25">
      <c r="A13" s="123" t="s">
        <v>111</v>
      </c>
      <c r="B13" s="124"/>
      <c r="C13" s="30" t="s">
        <v>112</v>
      </c>
    </row>
    <row r="14" spans="1:3" s="18" customFormat="1" ht="15" customHeight="1" x14ac:dyDescent="0.25">
      <c r="A14" s="119">
        <f>Preencher!B11</f>
        <v>0</v>
      </c>
      <c r="B14" s="121"/>
      <c r="C14" s="33">
        <f>Preencher!B12</f>
        <v>0</v>
      </c>
    </row>
    <row r="15" spans="1:3" s="5" customFormat="1" ht="9.9499999999999993" customHeight="1" x14ac:dyDescent="0.25">
      <c r="A15" s="123" t="s">
        <v>113</v>
      </c>
      <c r="B15" s="124"/>
      <c r="C15" s="30" t="s">
        <v>49</v>
      </c>
    </row>
    <row r="16" spans="1:3" s="18" customFormat="1" ht="15" customHeight="1" x14ac:dyDescent="0.25">
      <c r="A16" s="119">
        <f>Preencher!B13</f>
        <v>0</v>
      </c>
      <c r="B16" s="121"/>
      <c r="C16" s="33">
        <f>Preencher!B14</f>
        <v>0</v>
      </c>
    </row>
    <row r="17" spans="1:3" s="5" customFormat="1" ht="9.9499999999999993" customHeight="1" x14ac:dyDescent="0.25">
      <c r="A17" s="123" t="s">
        <v>110</v>
      </c>
      <c r="B17" s="127"/>
      <c r="C17" s="124"/>
    </row>
    <row r="18" spans="1:3" s="5" customFormat="1" ht="14.1" customHeight="1" x14ac:dyDescent="0.25">
      <c r="A18" s="163">
        <f>Preencher!B15</f>
        <v>0</v>
      </c>
      <c r="B18" s="164"/>
      <c r="C18" s="165"/>
    </row>
    <row r="19" spans="1:3" s="9" customFormat="1" ht="15" customHeight="1" x14ac:dyDescent="0.25">
      <c r="A19" s="116" t="s">
        <v>2</v>
      </c>
      <c r="B19" s="117"/>
      <c r="C19" s="118"/>
    </row>
    <row r="20" spans="1:3" s="15" customFormat="1" ht="9.9499999999999993" customHeight="1" x14ac:dyDescent="0.25">
      <c r="A20" s="123" t="s">
        <v>59</v>
      </c>
      <c r="B20" s="127"/>
      <c r="C20" s="124"/>
    </row>
    <row r="21" spans="1:3" s="18" customFormat="1" ht="14.1" customHeight="1" x14ac:dyDescent="0.25">
      <c r="A21" s="149">
        <f>Preencher!B17</f>
        <v>0</v>
      </c>
      <c r="B21" s="150"/>
      <c r="C21" s="151"/>
    </row>
    <row r="22" spans="1:3" s="15" customFormat="1" ht="9.9499999999999993" customHeight="1" x14ac:dyDescent="0.25">
      <c r="A22" s="123" t="s">
        <v>142</v>
      </c>
      <c r="B22" s="127"/>
      <c r="C22" s="124"/>
    </row>
    <row r="23" spans="1:3" s="18" customFormat="1" ht="14.1" customHeight="1" x14ac:dyDescent="0.25">
      <c r="A23" s="149">
        <f>Preencher!B18</f>
        <v>0</v>
      </c>
      <c r="B23" s="150"/>
      <c r="C23" s="151"/>
    </row>
    <row r="24" spans="1:3" s="5" customFormat="1" ht="9.9499999999999993" customHeight="1" x14ac:dyDescent="0.25">
      <c r="A24" s="123" t="s">
        <v>34</v>
      </c>
      <c r="B24" s="124"/>
      <c r="C24" s="30" t="s">
        <v>51</v>
      </c>
    </row>
    <row r="25" spans="1:3" s="22" customFormat="1" ht="15" customHeight="1" x14ac:dyDescent="0.25">
      <c r="A25" s="166">
        <f>Preencher!B19</f>
        <v>0</v>
      </c>
      <c r="B25" s="121"/>
      <c r="C25" s="33">
        <f>Preencher!B20</f>
        <v>0</v>
      </c>
    </row>
    <row r="26" spans="1:3" s="15" customFormat="1" ht="9.9499999999999993" customHeight="1" x14ac:dyDescent="0.25">
      <c r="A26" s="152" t="s">
        <v>137</v>
      </c>
      <c r="B26" s="153"/>
      <c r="C26" s="154"/>
    </row>
    <row r="27" spans="1:3" s="18" customFormat="1" ht="14.1" customHeight="1" x14ac:dyDescent="0.25">
      <c r="A27" s="155" t="str">
        <f>Preencher!D21</f>
        <v xml:space="preserve">   Loteamento Residencial / Comercial ☐         Loteamento Residencial de Interesse Social ☐         Loteamento Industrial ☐</v>
      </c>
      <c r="B27" s="156"/>
      <c r="C27" s="157"/>
    </row>
    <row r="28" spans="1:3" s="15" customFormat="1" ht="9.9499999999999993" customHeight="1" x14ac:dyDescent="0.25">
      <c r="A28" s="23" t="s">
        <v>141</v>
      </c>
      <c r="B28" s="152" t="s">
        <v>114</v>
      </c>
      <c r="C28" s="154"/>
    </row>
    <row r="29" spans="1:3" s="18" customFormat="1" ht="15" customHeight="1" x14ac:dyDescent="0.25">
      <c r="A29" s="19">
        <f>Preencher!B22</f>
        <v>0</v>
      </c>
      <c r="B29" s="158" t="str">
        <f>"Latitude (UTM): "&amp;TEXT(Preencher!B23,"#.##0,0000")&amp;"; Longitude (UTM): "&amp;TEXT(Preencher!B24,"#.##0,0000")</f>
        <v>Latitude (UTM): 0,0000; Longitude (UTM): 0,0000</v>
      </c>
      <c r="C29" s="159"/>
    </row>
    <row r="30" spans="1:3" s="9" customFormat="1" ht="15" customHeight="1" x14ac:dyDescent="0.25">
      <c r="A30" s="146" t="s">
        <v>31</v>
      </c>
      <c r="B30" s="147"/>
      <c r="C30" s="148"/>
    </row>
    <row r="31" spans="1:3" s="1" customFormat="1" ht="20.100000000000001" customHeight="1" x14ac:dyDescent="0.25">
      <c r="A31" s="114" t="s">
        <v>24</v>
      </c>
      <c r="B31" s="114"/>
      <c r="C31" s="114"/>
    </row>
    <row r="32" spans="1:3" s="1" customFormat="1" ht="20.100000000000001" customHeight="1" x14ac:dyDescent="0.25">
      <c r="A32" s="114" t="s">
        <v>25</v>
      </c>
      <c r="B32" s="114"/>
      <c r="C32" s="114"/>
    </row>
    <row r="33" spans="1:4" s="1" customFormat="1" ht="20.100000000000001" customHeight="1" x14ac:dyDescent="0.25">
      <c r="A33" s="114" t="s">
        <v>26</v>
      </c>
      <c r="B33" s="114"/>
      <c r="C33" s="114"/>
    </row>
    <row r="34" spans="1:4" s="1" customFormat="1" ht="20.100000000000001" customHeight="1" x14ac:dyDescent="0.25">
      <c r="A34" s="114" t="s">
        <v>27</v>
      </c>
      <c r="B34" s="114"/>
      <c r="C34" s="114"/>
    </row>
    <row r="35" spans="1:4" s="1" customFormat="1" ht="36" customHeight="1" x14ac:dyDescent="0.25">
      <c r="A35" s="115" t="s">
        <v>28</v>
      </c>
      <c r="B35" s="115"/>
      <c r="C35" s="115"/>
    </row>
    <row r="36" spans="1:4" s="1" customFormat="1" ht="20.100000000000001" customHeight="1" x14ac:dyDescent="0.25">
      <c r="A36" s="114" t="s">
        <v>515</v>
      </c>
      <c r="B36" s="114"/>
      <c r="C36" s="114"/>
    </row>
    <row r="37" spans="1:4" s="1" customFormat="1" ht="20.100000000000001" customHeight="1" x14ac:dyDescent="0.25">
      <c r="A37" s="114" t="s">
        <v>29</v>
      </c>
      <c r="B37" s="114"/>
      <c r="C37" s="114"/>
    </row>
    <row r="38" spans="1:4" s="1" customFormat="1" ht="20.100000000000001" customHeight="1" x14ac:dyDescent="0.25">
      <c r="A38" s="114" t="s">
        <v>30</v>
      </c>
      <c r="B38" s="114"/>
      <c r="C38" s="114"/>
    </row>
    <row r="39" spans="1:4" s="9" customFormat="1" ht="15" customHeight="1" x14ac:dyDescent="0.25">
      <c r="A39" s="116" t="s">
        <v>3</v>
      </c>
      <c r="B39" s="117"/>
      <c r="C39" s="118"/>
    </row>
    <row r="40" spans="1:4" x14ac:dyDescent="0.25">
      <c r="A40" s="4" t="s">
        <v>4</v>
      </c>
      <c r="B40" s="4" t="s">
        <v>5</v>
      </c>
      <c r="C40" s="4" t="s">
        <v>6</v>
      </c>
      <c r="D40" s="2"/>
    </row>
    <row r="41" spans="1:4" s="1" customFormat="1" ht="15.95" customHeight="1" x14ac:dyDescent="0.25">
      <c r="A41" s="7" t="s">
        <v>7</v>
      </c>
      <c r="B41" s="14" t="s">
        <v>8</v>
      </c>
      <c r="C41" s="14">
        <f>Preencher!B27</f>
        <v>0</v>
      </c>
      <c r="D41" s="3"/>
    </row>
    <row r="42" spans="1:4" s="1" customFormat="1" ht="15.95" customHeight="1" x14ac:dyDescent="0.25">
      <c r="A42" s="7" t="s">
        <v>9</v>
      </c>
      <c r="B42" s="14" t="s">
        <v>10</v>
      </c>
      <c r="C42" s="14">
        <f>Preencher!B28</f>
        <v>0</v>
      </c>
      <c r="D42" s="3"/>
    </row>
    <row r="43" spans="1:4" s="1" customFormat="1" ht="15.95" customHeight="1" x14ac:dyDescent="0.25">
      <c r="A43" s="7" t="s">
        <v>11</v>
      </c>
      <c r="B43" s="14" t="s">
        <v>12</v>
      </c>
      <c r="C43" s="27">
        <f>Preencher!B29</f>
        <v>0</v>
      </c>
      <c r="D43" s="3"/>
    </row>
    <row r="44" spans="1:4" s="1" customFormat="1" ht="15.95" customHeight="1" x14ac:dyDescent="0.25">
      <c r="A44" s="7" t="s">
        <v>13</v>
      </c>
      <c r="B44" s="14" t="s">
        <v>12</v>
      </c>
      <c r="C44" s="27">
        <f>Preencher!B30</f>
        <v>0</v>
      </c>
      <c r="D44" s="3"/>
    </row>
    <row r="45" spans="1:4" s="1" customFormat="1" ht="15.95" customHeight="1" x14ac:dyDescent="0.25">
      <c r="A45" s="7" t="s">
        <v>14</v>
      </c>
      <c r="B45" s="110" t="str">
        <f>Preencher!D31</f>
        <v>Sistema Público ☑         Poço Art. Tubular ☐         Outro ☐ :________________</v>
      </c>
      <c r="C45" s="110"/>
      <c r="D45" s="3"/>
    </row>
    <row r="46" spans="1:4" s="1" customFormat="1" ht="15.95" customHeight="1" x14ac:dyDescent="0.25">
      <c r="A46" s="7" t="s">
        <v>15</v>
      </c>
      <c r="B46" s="14" t="str">
        <f>Preencher!D32</f>
        <v xml:space="preserve"> SIM ☑     NÃO ☐</v>
      </c>
      <c r="C46" s="10" t="str">
        <f>"Distância aprox.: "&amp;TEXT(Preencher!B33,"0,00")&amp;" m"</f>
        <v>Distância aprox.: 0,00 m</v>
      </c>
      <c r="D46" s="3"/>
    </row>
    <row r="47" spans="1:4" s="9" customFormat="1" ht="15" customHeight="1" x14ac:dyDescent="0.25">
      <c r="A47" s="116" t="s">
        <v>16</v>
      </c>
      <c r="B47" s="117"/>
      <c r="C47" s="118"/>
    </row>
    <row r="48" spans="1:4" ht="39.950000000000003" customHeight="1" x14ac:dyDescent="0.25">
      <c r="A48" s="111" t="s">
        <v>21</v>
      </c>
      <c r="B48" s="112"/>
      <c r="C48" s="113"/>
    </row>
    <row r="49" spans="1:3" s="8" customFormat="1" ht="12" customHeight="1" x14ac:dyDescent="0.25">
      <c r="A49" s="137" t="str">
        <f>"Data: "&amp;TEXT(Preencher!B25,"dd/mm/aaaa")</f>
        <v>Data: 00/01/1900</v>
      </c>
      <c r="B49" s="138"/>
      <c r="C49" s="139"/>
    </row>
    <row r="50" spans="1:3" ht="45" customHeight="1" x14ac:dyDescent="0.25">
      <c r="A50" s="134" t="s">
        <v>22</v>
      </c>
      <c r="B50" s="135"/>
      <c r="C50" s="136"/>
    </row>
    <row r="51" spans="1:3" s="9" customFormat="1" ht="15" customHeight="1" x14ac:dyDescent="0.25">
      <c r="A51" s="116" t="s">
        <v>17</v>
      </c>
      <c r="B51" s="117"/>
      <c r="C51" s="118"/>
    </row>
    <row r="52" spans="1:3" ht="24" customHeight="1" x14ac:dyDescent="0.25">
      <c r="A52" s="111" t="s">
        <v>18</v>
      </c>
      <c r="B52" s="112"/>
      <c r="C52" s="113"/>
    </row>
    <row r="53" spans="1:3" s="8" customFormat="1" ht="12" customHeight="1" x14ac:dyDescent="0.25">
      <c r="A53" s="137" t="str">
        <f>"Data: "&amp;TEXT(Preencher!B25,"dd/mm/aaaa")</f>
        <v>Data: 00/01/1900</v>
      </c>
      <c r="B53" s="138"/>
      <c r="C53" s="139"/>
    </row>
    <row r="54" spans="1:3" ht="45" customHeight="1" x14ac:dyDescent="0.25">
      <c r="A54" s="134" t="s">
        <v>23</v>
      </c>
      <c r="B54" s="135"/>
      <c r="C54" s="136"/>
    </row>
    <row r="55" spans="1:3" s="9" customFormat="1" ht="15" customHeight="1" x14ac:dyDescent="0.25">
      <c r="A55" s="116" t="s">
        <v>19</v>
      </c>
      <c r="B55" s="117"/>
      <c r="C55" s="118"/>
    </row>
    <row r="56" spans="1:3" s="5" customFormat="1" ht="9.9499999999999993" customHeight="1" x14ac:dyDescent="0.25">
      <c r="A56" s="123" t="s">
        <v>513</v>
      </c>
      <c r="B56" s="124"/>
      <c r="C56" s="17" t="s">
        <v>32</v>
      </c>
    </row>
    <row r="57" spans="1:3" s="22" customFormat="1" ht="15" customHeight="1" x14ac:dyDescent="0.25">
      <c r="A57" s="125"/>
      <c r="B57" s="126"/>
      <c r="C57" s="28"/>
    </row>
    <row r="58" spans="1:3" s="15" customFormat="1" ht="9.9499999999999993" customHeight="1" x14ac:dyDescent="0.25">
      <c r="A58" s="123" t="s">
        <v>118</v>
      </c>
      <c r="B58" s="127"/>
      <c r="C58" s="124"/>
    </row>
    <row r="59" spans="1:3" s="1" customFormat="1" ht="20.100000000000001" customHeight="1" x14ac:dyDescent="0.25">
      <c r="A59" s="131" t="s">
        <v>139</v>
      </c>
      <c r="B59" s="132"/>
      <c r="C59" s="133"/>
    </row>
    <row r="60" spans="1:3" s="5" customFormat="1" ht="9.9499999999999993" customHeight="1" x14ac:dyDescent="0.25">
      <c r="A60" s="23" t="s">
        <v>115</v>
      </c>
      <c r="B60" s="17" t="s">
        <v>102</v>
      </c>
      <c r="C60" s="17" t="s">
        <v>116</v>
      </c>
    </row>
    <row r="61" spans="1:3" s="22" customFormat="1" ht="15" customHeight="1" x14ac:dyDescent="0.25">
      <c r="A61" s="24"/>
      <c r="B61" s="29"/>
      <c r="C61" s="29"/>
    </row>
    <row r="62" spans="1:3" s="15" customFormat="1" ht="9.9499999999999993" customHeight="1" x14ac:dyDescent="0.25">
      <c r="A62" s="123" t="s">
        <v>136</v>
      </c>
      <c r="B62" s="127"/>
      <c r="C62" s="124"/>
    </row>
    <row r="63" spans="1:3" s="1" customFormat="1" ht="20.100000000000001" customHeight="1" x14ac:dyDescent="0.25">
      <c r="A63" s="131" t="s">
        <v>138</v>
      </c>
      <c r="B63" s="132"/>
      <c r="C63" s="133"/>
    </row>
    <row r="64" spans="1:3" s="15" customFormat="1" ht="9.9499999999999993" customHeight="1" x14ac:dyDescent="0.25">
      <c r="A64" s="123" t="s">
        <v>119</v>
      </c>
      <c r="B64" s="127"/>
      <c r="C64" s="124"/>
    </row>
    <row r="65" spans="1:3" s="5" customFormat="1" ht="36" customHeight="1" x14ac:dyDescent="0.25">
      <c r="A65" s="128" t="s">
        <v>516</v>
      </c>
      <c r="B65" s="129"/>
      <c r="C65" s="130"/>
    </row>
    <row r="66" spans="1:3" s="15" customFormat="1" ht="9.9499999999999993" customHeight="1" x14ac:dyDescent="0.25">
      <c r="A66" s="123" t="s">
        <v>129</v>
      </c>
      <c r="B66" s="127"/>
      <c r="C66" s="124"/>
    </row>
    <row r="67" spans="1:3" s="5" customFormat="1" ht="90" customHeight="1" x14ac:dyDescent="0.25">
      <c r="A67" s="122"/>
      <c r="B67" s="122"/>
      <c r="C67" s="122"/>
    </row>
  </sheetData>
  <mergeCells count="57">
    <mergeCell ref="A21:C21"/>
    <mergeCell ref="A27:C27"/>
    <mergeCell ref="B29:C29"/>
    <mergeCell ref="B28:C28"/>
    <mergeCell ref="A2:C2"/>
    <mergeCell ref="A8:C8"/>
    <mergeCell ref="A10:C10"/>
    <mergeCell ref="A11:C11"/>
    <mergeCell ref="A4:B4"/>
    <mergeCell ref="A5:B5"/>
    <mergeCell ref="A13:B13"/>
    <mergeCell ref="A14:B14"/>
    <mergeCell ref="A17:C17"/>
    <mergeCell ref="A18:C18"/>
    <mergeCell ref="A25:B25"/>
    <mergeCell ref="A22:C22"/>
    <mergeCell ref="A20:C20"/>
    <mergeCell ref="A1:C1"/>
    <mergeCell ref="A24:B24"/>
    <mergeCell ref="A59:C59"/>
    <mergeCell ref="A55:C55"/>
    <mergeCell ref="A3:C3"/>
    <mergeCell ref="A12:C12"/>
    <mergeCell ref="A19:C19"/>
    <mergeCell ref="A30:C30"/>
    <mergeCell ref="A39:C39"/>
    <mergeCell ref="A37:C37"/>
    <mergeCell ref="A38:C38"/>
    <mergeCell ref="A23:C23"/>
    <mergeCell ref="A26:C26"/>
    <mergeCell ref="A15:B15"/>
    <mergeCell ref="A16:B16"/>
    <mergeCell ref="A9:C9"/>
    <mergeCell ref="A67:C67"/>
    <mergeCell ref="A56:B56"/>
    <mergeCell ref="A57:B57"/>
    <mergeCell ref="A58:C58"/>
    <mergeCell ref="A62:C62"/>
    <mergeCell ref="A66:C66"/>
    <mergeCell ref="A65:C65"/>
    <mergeCell ref="A63:C63"/>
    <mergeCell ref="A64:C64"/>
    <mergeCell ref="A50:C50"/>
    <mergeCell ref="A52:C52"/>
    <mergeCell ref="A54:C54"/>
    <mergeCell ref="A51:C51"/>
    <mergeCell ref="A53:C53"/>
    <mergeCell ref="A49:C49"/>
    <mergeCell ref="B45:C45"/>
    <mergeCell ref="A48:C48"/>
    <mergeCell ref="A31:C31"/>
    <mergeCell ref="A32:C32"/>
    <mergeCell ref="A33:C33"/>
    <mergeCell ref="A34:C34"/>
    <mergeCell ref="A35:C35"/>
    <mergeCell ref="A47:C47"/>
    <mergeCell ref="A36:C36"/>
  </mergeCells>
  <conditionalFormatting sqref="A28:B29 A1:C5 A8:C16 A17 A18:C27 A30:C67">
    <cfRule type="containsBlanks" dxfId="29" priority="5">
      <formula>LEN(TRIM(A1))=0</formula>
    </cfRule>
  </conditionalFormatting>
  <conditionalFormatting sqref="A28:B29">
    <cfRule type="cellIs" dxfId="28" priority="4" operator="between">
      <formula>0</formula>
      <formula>0</formula>
    </cfRule>
  </conditionalFormatting>
  <conditionalFormatting sqref="A1:C16 A17 A18:C54">
    <cfRule type="cellIs" dxfId="27" priority="1" operator="between">
      <formula>0</formula>
      <formula>0</formula>
    </cfRule>
  </conditionalFormatting>
  <pageMargins left="0.51181102362204722" right="0.51181102362204722" top="1.3645833333333333" bottom="0.78740157480314965" header="0.31496062992125984" footer="0.31496062992125984"/>
  <pageSetup paperSize="9" orientation="portrait" r:id="rId1"/>
  <headerFooter>
    <oddHeader>&amp;C&amp;G</oddHeader>
    <oddFooter xml:space="preserve">&amp;C&amp;G&amp;R&amp;"-,Itálico"&amp;10&amp;K00-013página &amp;"-,Negrito itálico"&amp;9 0&amp;P&amp;K01+000
</oddFooter>
  </headerFooter>
  <rowBreaks count="1" manualBreakCount="1">
    <brk id="38" max="2" man="1"/>
  </rowBreaks>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CF2ABA-AECB-443E-BB45-B2BB4A2F78E4}">
  <dimension ref="A1:D70"/>
  <sheetViews>
    <sheetView view="pageBreakPreview" zoomScaleNormal="100" zoomScaleSheetLayoutView="100" workbookViewId="0">
      <selection activeCell="F13" sqref="F13"/>
    </sheetView>
  </sheetViews>
  <sheetFormatPr defaultRowHeight="15" x14ac:dyDescent="0.25"/>
  <cols>
    <col min="1" max="1" width="32.7109375" customWidth="1"/>
    <col min="2" max="2" width="30.7109375" customWidth="1"/>
    <col min="3" max="3" width="29.7109375" customWidth="1"/>
  </cols>
  <sheetData>
    <row r="1" spans="1:3" ht="24.95" customHeight="1" x14ac:dyDescent="0.25">
      <c r="A1" s="140" t="s">
        <v>551</v>
      </c>
      <c r="B1" s="141"/>
      <c r="C1" s="142"/>
    </row>
    <row r="2" spans="1:3" ht="24" customHeight="1" x14ac:dyDescent="0.25">
      <c r="A2" s="160" t="s">
        <v>54</v>
      </c>
      <c r="B2" s="161"/>
      <c r="C2" s="162"/>
    </row>
    <row r="3" spans="1:3" s="9" customFormat="1" ht="15" customHeight="1" x14ac:dyDescent="0.25">
      <c r="A3" s="143" t="s">
        <v>0</v>
      </c>
      <c r="B3" s="144"/>
      <c r="C3" s="145"/>
    </row>
    <row r="4" spans="1:3" s="5" customFormat="1" ht="9.9499999999999993" customHeight="1" x14ac:dyDescent="0.25">
      <c r="A4" s="123" t="s">
        <v>50</v>
      </c>
      <c r="B4" s="124"/>
      <c r="C4" s="30" t="s">
        <v>108</v>
      </c>
    </row>
    <row r="5" spans="1:3" s="22" customFormat="1" ht="15" customHeight="1" x14ac:dyDescent="0.25">
      <c r="A5" s="119">
        <f>Preencher!B3</f>
        <v>0</v>
      </c>
      <c r="B5" s="121"/>
      <c r="C5" s="33">
        <f>Preencher!B4</f>
        <v>0</v>
      </c>
    </row>
    <row r="6" spans="1:3" s="5" customFormat="1" ht="9.9499999999999993" customHeight="1" x14ac:dyDescent="0.25">
      <c r="A6" s="23" t="s">
        <v>363</v>
      </c>
      <c r="B6" s="30" t="s">
        <v>364</v>
      </c>
      <c r="C6" s="30" t="s">
        <v>112</v>
      </c>
    </row>
    <row r="7" spans="1:3" s="18" customFormat="1" ht="15" customHeight="1" x14ac:dyDescent="0.25">
      <c r="A7" s="19">
        <f>Preencher!B6</f>
        <v>0</v>
      </c>
      <c r="B7" s="33">
        <f>Preencher!B7</f>
        <v>0</v>
      </c>
      <c r="C7" s="20">
        <f>Preencher!B8</f>
        <v>0</v>
      </c>
    </row>
    <row r="8" spans="1:3" s="15" customFormat="1" ht="9.9499999999999993" customHeight="1" x14ac:dyDescent="0.25">
      <c r="A8" s="123" t="s">
        <v>109</v>
      </c>
      <c r="B8" s="127"/>
      <c r="C8" s="124"/>
    </row>
    <row r="9" spans="1:3" s="18" customFormat="1" ht="15" customHeight="1" x14ac:dyDescent="0.25">
      <c r="A9" s="119">
        <f>Preencher!B5</f>
        <v>0</v>
      </c>
      <c r="B9" s="120"/>
      <c r="C9" s="121"/>
    </row>
    <row r="10" spans="1:3" s="15" customFormat="1" ht="9.9499999999999993" customHeight="1" x14ac:dyDescent="0.25">
      <c r="A10" s="123" t="s">
        <v>110</v>
      </c>
      <c r="B10" s="127"/>
      <c r="C10" s="124"/>
    </row>
    <row r="11" spans="1:3" s="18" customFormat="1" ht="15" customHeight="1" x14ac:dyDescent="0.25">
      <c r="A11" s="119">
        <f>Preencher!B9</f>
        <v>0</v>
      </c>
      <c r="B11" s="120"/>
      <c r="C11" s="121"/>
    </row>
    <row r="12" spans="1:3" s="9" customFormat="1" ht="15" customHeight="1" x14ac:dyDescent="0.25">
      <c r="A12" s="116" t="s">
        <v>1</v>
      </c>
      <c r="B12" s="117"/>
      <c r="C12" s="118"/>
    </row>
    <row r="13" spans="1:3" s="5" customFormat="1" ht="9.9499999999999993" customHeight="1" x14ac:dyDescent="0.25">
      <c r="A13" s="123" t="s">
        <v>111</v>
      </c>
      <c r="B13" s="124"/>
      <c r="C13" s="30" t="s">
        <v>112</v>
      </c>
    </row>
    <row r="14" spans="1:3" s="18" customFormat="1" ht="15" customHeight="1" x14ac:dyDescent="0.25">
      <c r="A14" s="119">
        <f>Preencher!B11</f>
        <v>0</v>
      </c>
      <c r="B14" s="121"/>
      <c r="C14" s="33">
        <f>Preencher!B12</f>
        <v>0</v>
      </c>
    </row>
    <row r="15" spans="1:3" s="5" customFormat="1" ht="9.9499999999999993" customHeight="1" x14ac:dyDescent="0.25">
      <c r="A15" s="123" t="s">
        <v>113</v>
      </c>
      <c r="B15" s="124"/>
      <c r="C15" s="30" t="s">
        <v>49</v>
      </c>
    </row>
    <row r="16" spans="1:3" s="18" customFormat="1" ht="15" customHeight="1" x14ac:dyDescent="0.25">
      <c r="A16" s="119">
        <f>Preencher!B13</f>
        <v>0</v>
      </c>
      <c r="B16" s="121"/>
      <c r="C16" s="33">
        <f>Preencher!B14</f>
        <v>0</v>
      </c>
    </row>
    <row r="17" spans="1:3" s="5" customFormat="1" ht="9.9499999999999993" customHeight="1" x14ac:dyDescent="0.25">
      <c r="A17" s="123" t="s">
        <v>110</v>
      </c>
      <c r="B17" s="127"/>
      <c r="C17" s="124"/>
    </row>
    <row r="18" spans="1:3" s="5" customFormat="1" ht="14.1" customHeight="1" x14ac:dyDescent="0.25">
      <c r="A18" s="163">
        <f>Preencher!B15</f>
        <v>0</v>
      </c>
      <c r="B18" s="164"/>
      <c r="C18" s="165"/>
    </row>
    <row r="19" spans="1:3" s="9" customFormat="1" ht="15" customHeight="1" x14ac:dyDescent="0.25">
      <c r="A19" s="116" t="s">
        <v>2</v>
      </c>
      <c r="B19" s="117"/>
      <c r="C19" s="118"/>
    </row>
    <row r="20" spans="1:3" s="5" customFormat="1" ht="9.9499999999999993" customHeight="1" x14ac:dyDescent="0.25">
      <c r="A20" s="123" t="s">
        <v>35</v>
      </c>
      <c r="B20" s="124"/>
      <c r="C20" s="30" t="s">
        <v>140</v>
      </c>
    </row>
    <row r="21" spans="1:3" s="22" customFormat="1" ht="15" customHeight="1" x14ac:dyDescent="0.25">
      <c r="A21" s="119">
        <f>Preencher!B40</f>
        <v>0</v>
      </c>
      <c r="B21" s="121"/>
      <c r="C21" s="31">
        <f>Preencher!B41</f>
        <v>0</v>
      </c>
    </row>
    <row r="22" spans="1:3" s="5" customFormat="1" ht="9.9499999999999993" customHeight="1" x14ac:dyDescent="0.25">
      <c r="A22" s="123" t="s">
        <v>59</v>
      </c>
      <c r="B22" s="124"/>
      <c r="C22" s="30" t="s">
        <v>102</v>
      </c>
    </row>
    <row r="23" spans="1:3" s="22" customFormat="1" ht="15" customHeight="1" x14ac:dyDescent="0.25">
      <c r="A23" s="119">
        <f>Preencher!B17</f>
        <v>0</v>
      </c>
      <c r="B23" s="121"/>
      <c r="C23" s="51">
        <f>Preencher!B39</f>
        <v>0</v>
      </c>
    </row>
    <row r="24" spans="1:3" s="15" customFormat="1" ht="9.9499999999999993" customHeight="1" x14ac:dyDescent="0.25">
      <c r="A24" s="123" t="s">
        <v>142</v>
      </c>
      <c r="B24" s="127"/>
      <c r="C24" s="124"/>
    </row>
    <row r="25" spans="1:3" s="18" customFormat="1" ht="14.1" customHeight="1" x14ac:dyDescent="0.25">
      <c r="A25" s="149">
        <f>Preencher!B18</f>
        <v>0</v>
      </c>
      <c r="B25" s="150"/>
      <c r="C25" s="151"/>
    </row>
    <row r="26" spans="1:3" s="5" customFormat="1" ht="9.9499999999999993" customHeight="1" x14ac:dyDescent="0.25">
      <c r="A26" s="16" t="s">
        <v>34</v>
      </c>
      <c r="B26" s="30" t="s">
        <v>51</v>
      </c>
      <c r="C26" s="30" t="s">
        <v>141</v>
      </c>
    </row>
    <row r="27" spans="1:3" s="22" customFormat="1" ht="15" customHeight="1" x14ac:dyDescent="0.25">
      <c r="A27" s="26">
        <f>Preencher!B19</f>
        <v>0</v>
      </c>
      <c r="B27" s="33">
        <f>Preencher!B20</f>
        <v>0</v>
      </c>
      <c r="C27" s="33">
        <f>Preencher!B22</f>
        <v>0</v>
      </c>
    </row>
    <row r="28" spans="1:3" s="15" customFormat="1" ht="9.9499999999999993" customHeight="1" x14ac:dyDescent="0.25">
      <c r="A28" s="123" t="s">
        <v>137</v>
      </c>
      <c r="B28" s="127"/>
      <c r="C28" s="124"/>
    </row>
    <row r="29" spans="1:3" s="18" customFormat="1" ht="14.1" customHeight="1" x14ac:dyDescent="0.25">
      <c r="A29" s="155" t="str">
        <f>Preencher!D21</f>
        <v xml:space="preserve">   Loteamento Residencial / Comercial ☐         Loteamento Residencial de Interesse Social ☐         Loteamento Industrial ☐</v>
      </c>
      <c r="B29" s="156"/>
      <c r="C29" s="157"/>
    </row>
    <row r="30" spans="1:3" s="9" customFormat="1" ht="15" customHeight="1" x14ac:dyDescent="0.25">
      <c r="A30" s="116" t="s">
        <v>31</v>
      </c>
      <c r="B30" s="117"/>
      <c r="C30" s="118"/>
    </row>
    <row r="31" spans="1:3" s="1" customFormat="1" ht="18" customHeight="1" x14ac:dyDescent="0.25">
      <c r="A31" s="114" t="s">
        <v>444</v>
      </c>
      <c r="B31" s="114"/>
      <c r="C31" s="114"/>
    </row>
    <row r="32" spans="1:3" s="1" customFormat="1" ht="18" customHeight="1" x14ac:dyDescent="0.25">
      <c r="A32" s="114" t="s">
        <v>36</v>
      </c>
      <c r="B32" s="114"/>
      <c r="C32" s="114"/>
    </row>
    <row r="33" spans="1:4" s="1" customFormat="1" ht="18" customHeight="1" x14ac:dyDescent="0.25">
      <c r="A33" s="114" t="s">
        <v>52</v>
      </c>
      <c r="B33" s="114"/>
      <c r="C33" s="114"/>
    </row>
    <row r="34" spans="1:4" s="1" customFormat="1" ht="18" customHeight="1" x14ac:dyDescent="0.25">
      <c r="A34" s="114" t="s">
        <v>53</v>
      </c>
      <c r="B34" s="114"/>
      <c r="C34" s="114"/>
    </row>
    <row r="35" spans="1:4" s="1" customFormat="1" ht="18" customHeight="1" x14ac:dyDescent="0.25">
      <c r="A35" s="114" t="s">
        <v>55</v>
      </c>
      <c r="B35" s="114"/>
      <c r="C35" s="114"/>
    </row>
    <row r="36" spans="1:4" s="1" customFormat="1" ht="18" customHeight="1" x14ac:dyDescent="0.25">
      <c r="A36" s="114" t="s">
        <v>37</v>
      </c>
      <c r="B36" s="114"/>
      <c r="C36" s="114"/>
    </row>
    <row r="37" spans="1:4" s="1" customFormat="1" ht="18" customHeight="1" x14ac:dyDescent="0.25">
      <c r="A37" s="114" t="s">
        <v>38</v>
      </c>
      <c r="B37" s="114"/>
      <c r="C37" s="114"/>
    </row>
    <row r="38" spans="1:4" s="9" customFormat="1" ht="15" customHeight="1" x14ac:dyDescent="0.25">
      <c r="A38" s="116" t="s">
        <v>3</v>
      </c>
      <c r="B38" s="117"/>
      <c r="C38" s="118"/>
    </row>
    <row r="39" spans="1:4" ht="14.1" customHeight="1" x14ac:dyDescent="0.25">
      <c r="A39" s="4" t="s">
        <v>4</v>
      </c>
      <c r="B39" s="4" t="s">
        <v>5</v>
      </c>
      <c r="C39" s="4" t="s">
        <v>6</v>
      </c>
      <c r="D39" s="2"/>
    </row>
    <row r="40" spans="1:4" s="1" customFormat="1" ht="15" customHeight="1" x14ac:dyDescent="0.25">
      <c r="A40" s="7" t="s">
        <v>39</v>
      </c>
      <c r="B40" s="6" t="s">
        <v>8</v>
      </c>
      <c r="C40" s="6"/>
      <c r="D40" s="3"/>
    </row>
    <row r="41" spans="1:4" s="1" customFormat="1" ht="15" customHeight="1" x14ac:dyDescent="0.25">
      <c r="A41" s="7" t="s">
        <v>40</v>
      </c>
      <c r="B41" s="6" t="s">
        <v>12</v>
      </c>
      <c r="C41" s="6"/>
      <c r="D41" s="3"/>
    </row>
    <row r="42" spans="1:4" s="1" customFormat="1" ht="15" customHeight="1" x14ac:dyDescent="0.25">
      <c r="A42" s="7" t="s">
        <v>41</v>
      </c>
      <c r="B42" s="6" t="s">
        <v>42</v>
      </c>
      <c r="C42" s="6"/>
      <c r="D42" s="3"/>
    </row>
    <row r="43" spans="1:4" s="1" customFormat="1" ht="15" customHeight="1" x14ac:dyDescent="0.25">
      <c r="A43" s="7" t="s">
        <v>43</v>
      </c>
      <c r="B43" s="6" t="s">
        <v>12</v>
      </c>
      <c r="C43" s="6"/>
      <c r="D43" s="3"/>
    </row>
    <row r="44" spans="1:4" s="1" customFormat="1" ht="15" customHeight="1" x14ac:dyDescent="0.25">
      <c r="A44" s="7" t="s">
        <v>44</v>
      </c>
      <c r="B44" s="170" t="str">
        <f>Preencher!D31</f>
        <v>Sistema Público ☑         Poço Art. Tubular ☐         Outro ☐ :________________</v>
      </c>
      <c r="C44" s="171"/>
      <c r="D44" s="3"/>
    </row>
    <row r="45" spans="1:4" s="1" customFormat="1" ht="15" customHeight="1" x14ac:dyDescent="0.25">
      <c r="A45" s="7" t="s">
        <v>512</v>
      </c>
      <c r="B45" s="6" t="s">
        <v>46</v>
      </c>
      <c r="C45" s="6"/>
      <c r="D45" s="3"/>
    </row>
    <row r="46" spans="1:4" s="1" customFormat="1" ht="15" customHeight="1" x14ac:dyDescent="0.25">
      <c r="A46" s="7" t="s">
        <v>47</v>
      </c>
      <c r="B46" s="170" t="str">
        <f>Preencher!D35</f>
        <v>Rede Pública Existente ☑         ETE local ☐         Outro ☐ :________________</v>
      </c>
      <c r="C46" s="171"/>
      <c r="D46" s="3"/>
    </row>
    <row r="47" spans="1:4" s="1" customFormat="1" ht="15" customHeight="1" x14ac:dyDescent="0.25">
      <c r="A47" s="7" t="s">
        <v>120</v>
      </c>
      <c r="B47" s="6" t="s">
        <v>48</v>
      </c>
      <c r="C47" s="6">
        <v>20</v>
      </c>
      <c r="D47" s="3"/>
    </row>
    <row r="48" spans="1:4" s="9" customFormat="1" ht="15" customHeight="1" x14ac:dyDescent="0.25">
      <c r="A48" s="116" t="s">
        <v>16</v>
      </c>
      <c r="B48" s="117"/>
      <c r="C48" s="118"/>
    </row>
    <row r="49" spans="1:3" ht="39.950000000000003" customHeight="1" x14ac:dyDescent="0.25">
      <c r="A49" s="111" t="s">
        <v>517</v>
      </c>
      <c r="B49" s="112"/>
      <c r="C49" s="113"/>
    </row>
    <row r="50" spans="1:3" s="8" customFormat="1" ht="12" customHeight="1" x14ac:dyDescent="0.25">
      <c r="A50" s="137" t="s">
        <v>20</v>
      </c>
      <c r="B50" s="138"/>
      <c r="C50" s="139"/>
    </row>
    <row r="51" spans="1:3" ht="45" customHeight="1" x14ac:dyDescent="0.25">
      <c r="A51" s="134" t="s">
        <v>22</v>
      </c>
      <c r="B51" s="135"/>
      <c r="C51" s="136"/>
    </row>
    <row r="52" spans="1:3" s="9" customFormat="1" ht="15" customHeight="1" x14ac:dyDescent="0.25">
      <c r="A52" s="116" t="s">
        <v>17</v>
      </c>
      <c r="B52" s="117"/>
      <c r="C52" s="118"/>
    </row>
    <row r="53" spans="1:3" ht="80.099999999999994" customHeight="1" x14ac:dyDescent="0.25">
      <c r="A53" s="111" t="s">
        <v>147</v>
      </c>
      <c r="B53" s="112"/>
      <c r="C53" s="113"/>
    </row>
    <row r="54" spans="1:3" s="8" customFormat="1" ht="12" customHeight="1" x14ac:dyDescent="0.25">
      <c r="A54" s="137" t="s">
        <v>20</v>
      </c>
      <c r="B54" s="138"/>
      <c r="C54" s="139"/>
    </row>
    <row r="55" spans="1:3" ht="45" customHeight="1" x14ac:dyDescent="0.25">
      <c r="A55" s="134" t="s">
        <v>23</v>
      </c>
      <c r="B55" s="135"/>
      <c r="C55" s="136"/>
    </row>
    <row r="56" spans="1:3" s="9" customFormat="1" ht="15" customHeight="1" x14ac:dyDescent="0.25">
      <c r="A56" s="116" t="s">
        <v>19</v>
      </c>
      <c r="B56" s="117"/>
      <c r="C56" s="118"/>
    </row>
    <row r="57" spans="1:3" s="5" customFormat="1" ht="9.9499999999999993" customHeight="1" x14ac:dyDescent="0.25">
      <c r="A57" s="123" t="s">
        <v>513</v>
      </c>
      <c r="B57" s="124"/>
      <c r="C57" s="17" t="s">
        <v>32</v>
      </c>
    </row>
    <row r="58" spans="1:3" s="22" customFormat="1" ht="15" customHeight="1" x14ac:dyDescent="0.25">
      <c r="A58" s="119"/>
      <c r="B58" s="121"/>
      <c r="C58" s="21"/>
    </row>
    <row r="59" spans="1:3" s="15" customFormat="1" ht="9.9499999999999993" customHeight="1" x14ac:dyDescent="0.25">
      <c r="A59" s="123" t="s">
        <v>118</v>
      </c>
      <c r="B59" s="127"/>
      <c r="C59" s="124"/>
    </row>
    <row r="60" spans="1:3" s="1" customFormat="1" ht="24" customHeight="1" x14ac:dyDescent="0.25">
      <c r="A60" s="115" t="s">
        <v>117</v>
      </c>
      <c r="B60" s="114"/>
      <c r="C60" s="114"/>
    </row>
    <row r="61" spans="1:3" s="15" customFormat="1" ht="9.9499999999999993" customHeight="1" x14ac:dyDescent="0.25">
      <c r="A61" s="123" t="s">
        <v>123</v>
      </c>
      <c r="B61" s="127"/>
      <c r="C61" s="124"/>
    </row>
    <row r="62" spans="1:3" s="1" customFormat="1" ht="24" customHeight="1" x14ac:dyDescent="0.25">
      <c r="A62" s="115" t="s">
        <v>122</v>
      </c>
      <c r="B62" s="114"/>
      <c r="C62" s="114"/>
    </row>
    <row r="63" spans="1:3" s="5" customFormat="1" ht="9.9499999999999993" customHeight="1" x14ac:dyDescent="0.25">
      <c r="A63" s="123" t="s">
        <v>121</v>
      </c>
      <c r="B63" s="124"/>
      <c r="C63" s="17" t="s">
        <v>116</v>
      </c>
    </row>
    <row r="64" spans="1:3" s="22" customFormat="1" ht="15" customHeight="1" x14ac:dyDescent="0.25">
      <c r="A64" s="119"/>
      <c r="B64" s="121"/>
      <c r="C64" s="21"/>
    </row>
    <row r="65" spans="1:3" s="15" customFormat="1" ht="9.9499999999999993" customHeight="1" x14ac:dyDescent="0.25">
      <c r="A65" s="123" t="s">
        <v>124</v>
      </c>
      <c r="B65" s="127"/>
      <c r="C65" s="124"/>
    </row>
    <row r="66" spans="1:3" s="1" customFormat="1" ht="24" customHeight="1" x14ac:dyDescent="0.25">
      <c r="A66" s="168" t="s">
        <v>125</v>
      </c>
      <c r="B66" s="169"/>
      <c r="C66" s="169"/>
    </row>
    <row r="67" spans="1:3" s="15" customFormat="1" ht="9.9499999999999993" customHeight="1" x14ac:dyDescent="0.25">
      <c r="A67" s="123" t="s">
        <v>119</v>
      </c>
      <c r="B67" s="127"/>
      <c r="C67" s="124"/>
    </row>
    <row r="68" spans="1:3" s="5" customFormat="1" ht="75" customHeight="1" x14ac:dyDescent="0.25">
      <c r="A68" s="128" t="s">
        <v>126</v>
      </c>
      <c r="B68" s="129"/>
      <c r="C68" s="130"/>
    </row>
    <row r="69" spans="1:3" s="15" customFormat="1" ht="9.9499999999999993" customHeight="1" x14ac:dyDescent="0.25">
      <c r="A69" s="123" t="s">
        <v>128</v>
      </c>
      <c r="B69" s="127"/>
      <c r="C69" s="124"/>
    </row>
    <row r="70" spans="1:3" s="5" customFormat="1" ht="90" customHeight="1" x14ac:dyDescent="0.25">
      <c r="A70" s="167"/>
      <c r="B70" s="129"/>
      <c r="C70" s="130"/>
    </row>
  </sheetData>
  <mergeCells count="59">
    <mergeCell ref="A63:B63"/>
    <mergeCell ref="A64:B64"/>
    <mergeCell ref="A65:C65"/>
    <mergeCell ref="A61:C61"/>
    <mergeCell ref="A59:C59"/>
    <mergeCell ref="A28:C28"/>
    <mergeCell ref="A22:B22"/>
    <mergeCell ref="A23:B23"/>
    <mergeCell ref="B44:C44"/>
    <mergeCell ref="B46:C46"/>
    <mergeCell ref="A38:C38"/>
    <mergeCell ref="A32:C32"/>
    <mergeCell ref="A35:C35"/>
    <mergeCell ref="A37:C37"/>
    <mergeCell ref="A30:C30"/>
    <mergeCell ref="A33:C33"/>
    <mergeCell ref="A34:C34"/>
    <mergeCell ref="A36:C36"/>
    <mergeCell ref="A48:C48"/>
    <mergeCell ref="A49:C49"/>
    <mergeCell ref="A3:C3"/>
    <mergeCell ref="A4:B4"/>
    <mergeCell ref="A5:B5"/>
    <mergeCell ref="A8:C8"/>
    <mergeCell ref="A9:C9"/>
    <mergeCell ref="A29:C29"/>
    <mergeCell ref="A18:C18"/>
    <mergeCell ref="A25:C25"/>
    <mergeCell ref="A21:B21"/>
    <mergeCell ref="A10:C10"/>
    <mergeCell ref="A11:C11"/>
    <mergeCell ref="A13:B13"/>
    <mergeCell ref="A15:B15"/>
    <mergeCell ref="A31:C31"/>
    <mergeCell ref="A70:C70"/>
    <mergeCell ref="A50:C50"/>
    <mergeCell ref="A51:C51"/>
    <mergeCell ref="A52:C52"/>
    <mergeCell ref="A53:C53"/>
    <mergeCell ref="A54:C54"/>
    <mergeCell ref="A55:C55"/>
    <mergeCell ref="A68:C68"/>
    <mergeCell ref="A62:C62"/>
    <mergeCell ref="A56:C56"/>
    <mergeCell ref="A60:C60"/>
    <mergeCell ref="A66:C66"/>
    <mergeCell ref="A69:C69"/>
    <mergeCell ref="A67:C67"/>
    <mergeCell ref="A57:B57"/>
    <mergeCell ref="A58:B58"/>
    <mergeCell ref="A1:C1"/>
    <mergeCell ref="A2:C2"/>
    <mergeCell ref="A12:C12"/>
    <mergeCell ref="A24:C24"/>
    <mergeCell ref="A19:C19"/>
    <mergeCell ref="A20:B20"/>
    <mergeCell ref="A17:C17"/>
    <mergeCell ref="A14:B14"/>
    <mergeCell ref="A16:B16"/>
  </mergeCells>
  <conditionalFormatting sqref="A17 A1:C16 A18:C29">
    <cfRule type="cellIs" dxfId="26" priority="2" operator="between">
      <formula>0</formula>
      <formula>0</formula>
    </cfRule>
  </conditionalFormatting>
  <conditionalFormatting sqref="A17">
    <cfRule type="containsBlanks" dxfId="25" priority="1">
      <formula>LEN(TRIM(A17))=0</formula>
    </cfRule>
  </conditionalFormatting>
  <conditionalFormatting sqref="A1:C2 A30:C43 A44:B44 A45:C45 A46:B46 A47:C56">
    <cfRule type="containsBlanks" dxfId="24" priority="15">
      <formula>LEN(TRIM(A1))=0</formula>
    </cfRule>
  </conditionalFormatting>
  <conditionalFormatting sqref="A3:C5">
    <cfRule type="containsBlanks" dxfId="23" priority="14">
      <formula>LEN(TRIM(A3))=0</formula>
    </cfRule>
  </conditionalFormatting>
  <conditionalFormatting sqref="A8:C16 A18:C18">
    <cfRule type="containsBlanks" dxfId="22" priority="12">
      <formula>LEN(TRIM(A8))=0</formula>
    </cfRule>
  </conditionalFormatting>
  <conditionalFormatting sqref="A19:C22 A23:B23">
    <cfRule type="containsBlanks" dxfId="21" priority="7">
      <formula>LEN(TRIM(A19))=0</formula>
    </cfRule>
  </conditionalFormatting>
  <conditionalFormatting sqref="A24:C29">
    <cfRule type="containsBlanks" dxfId="20" priority="10">
      <formula>LEN(TRIM(A24))=0</formula>
    </cfRule>
  </conditionalFormatting>
  <conditionalFormatting sqref="A57:C70">
    <cfRule type="containsBlanks" dxfId="19" priority="8">
      <formula>LEN(TRIM(A57))=0</formula>
    </cfRule>
  </conditionalFormatting>
  <pageMargins left="0.511811024" right="0.511811024" top="1.3612500000000001" bottom="0.78740157499999996" header="0.31496062000000002" footer="0.31496062000000002"/>
  <pageSetup paperSize="9" scale="99" orientation="portrait" r:id="rId1"/>
  <headerFooter>
    <oddHeader>&amp;L&amp;G&amp;C&amp;"-,Negrito"&amp;15&amp;G</oddHeader>
    <oddFooter xml:space="preserve">&amp;C&amp;G&amp;R&amp;10&amp;K00-010página 0&amp;P
</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57F8C9-797F-467B-9DF2-C8A5ADD093D2}">
  <dimension ref="A1:C74"/>
  <sheetViews>
    <sheetView view="pageLayout" topLeftCell="A4" zoomScaleNormal="100" zoomScaleSheetLayoutView="100" workbookViewId="0">
      <selection activeCell="A4" sqref="A4:B4"/>
    </sheetView>
  </sheetViews>
  <sheetFormatPr defaultRowHeight="15" x14ac:dyDescent="0.25"/>
  <cols>
    <col min="1" max="1" width="8.7109375" customWidth="1"/>
    <col min="2" max="2" width="60.7109375" customWidth="1"/>
    <col min="3" max="3" width="33.42578125" customWidth="1"/>
  </cols>
  <sheetData>
    <row r="1" spans="1:3" ht="24.95" customHeight="1" x14ac:dyDescent="0.25">
      <c r="A1" s="140" t="s">
        <v>552</v>
      </c>
      <c r="B1" s="141"/>
      <c r="C1" s="142"/>
    </row>
    <row r="2" spans="1:3" ht="42" customHeight="1" x14ac:dyDescent="0.25">
      <c r="A2" s="160" t="s">
        <v>461</v>
      </c>
      <c r="B2" s="161"/>
      <c r="C2" s="162"/>
    </row>
    <row r="3" spans="1:3" s="9" customFormat="1" ht="15" customHeight="1" x14ac:dyDescent="0.25">
      <c r="A3" s="116" t="s">
        <v>56</v>
      </c>
      <c r="B3" s="117"/>
      <c r="C3" s="118"/>
    </row>
    <row r="4" spans="1:3" s="5" customFormat="1" ht="9.9499999999999993" customHeight="1" x14ac:dyDescent="0.25">
      <c r="A4" s="123" t="s">
        <v>35</v>
      </c>
      <c r="B4" s="124"/>
      <c r="C4" s="30" t="s">
        <v>140</v>
      </c>
    </row>
    <row r="5" spans="1:3" s="22" customFormat="1" ht="15" customHeight="1" x14ac:dyDescent="0.25">
      <c r="A5" s="119">
        <f>Preencher!B40</f>
        <v>0</v>
      </c>
      <c r="B5" s="121"/>
      <c r="C5" s="31">
        <f>Preencher!B41</f>
        <v>0</v>
      </c>
    </row>
    <row r="6" spans="1:3" s="5" customFormat="1" ht="9.9499999999999993" customHeight="1" x14ac:dyDescent="0.25">
      <c r="A6" s="123" t="s">
        <v>59</v>
      </c>
      <c r="B6" s="124"/>
      <c r="C6" s="30" t="s">
        <v>102</v>
      </c>
    </row>
    <row r="7" spans="1:3" s="22" customFormat="1" ht="15" customHeight="1" x14ac:dyDescent="0.25">
      <c r="A7" s="119">
        <f>Preencher!B17</f>
        <v>0</v>
      </c>
      <c r="B7" s="121"/>
      <c r="C7" s="51">
        <f>Preencher!B39</f>
        <v>0</v>
      </c>
    </row>
    <row r="8" spans="1:3" s="15" customFormat="1" ht="9.9499999999999993" customHeight="1" x14ac:dyDescent="0.25">
      <c r="A8" s="123" t="s">
        <v>142</v>
      </c>
      <c r="B8" s="127"/>
      <c r="C8" s="30" t="s">
        <v>141</v>
      </c>
    </row>
    <row r="9" spans="1:3" s="18" customFormat="1" ht="14.1" customHeight="1" x14ac:dyDescent="0.25">
      <c r="A9" s="149">
        <f>Preencher!B18</f>
        <v>0</v>
      </c>
      <c r="B9" s="150"/>
      <c r="C9" s="33">
        <f>Preencher!B22</f>
        <v>0</v>
      </c>
    </row>
    <row r="10" spans="1:3" s="5" customFormat="1" ht="9.9499999999999993" customHeight="1" x14ac:dyDescent="0.25">
      <c r="A10" s="123" t="s">
        <v>34</v>
      </c>
      <c r="B10" s="124"/>
      <c r="C10" s="30" t="s">
        <v>51</v>
      </c>
    </row>
    <row r="11" spans="1:3" s="22" customFormat="1" ht="15" customHeight="1" x14ac:dyDescent="0.25">
      <c r="A11" s="166">
        <f>Preencher!B19</f>
        <v>0</v>
      </c>
      <c r="B11" s="121"/>
      <c r="C11" s="33">
        <f>Preencher!B20</f>
        <v>0</v>
      </c>
    </row>
    <row r="12" spans="1:3" s="15" customFormat="1" ht="9.9499999999999993" customHeight="1" x14ac:dyDescent="0.25">
      <c r="A12" s="123" t="s">
        <v>137</v>
      </c>
      <c r="B12" s="127"/>
      <c r="C12" s="124"/>
    </row>
    <row r="13" spans="1:3" ht="20.100000000000001" customHeight="1" x14ac:dyDescent="0.25">
      <c r="A13" s="149">
        <f>Preencher!D21</f>
        <v>0</v>
      </c>
      <c r="B13" s="150"/>
      <c r="C13" s="151"/>
    </row>
    <row r="14" spans="1:3" s="9" customFormat="1" ht="15" customHeight="1" x14ac:dyDescent="0.25">
      <c r="A14" s="173" t="s">
        <v>60</v>
      </c>
      <c r="B14" s="173"/>
      <c r="C14" s="173"/>
    </row>
    <row r="15" spans="1:3" s="13" customFormat="1" ht="18" customHeight="1" x14ac:dyDescent="0.2">
      <c r="A15" s="12" t="s">
        <v>57</v>
      </c>
      <c r="B15" s="12" t="s">
        <v>144</v>
      </c>
      <c r="C15" s="12" t="s">
        <v>143</v>
      </c>
    </row>
    <row r="16" spans="1:3" ht="18" customHeight="1" x14ac:dyDescent="0.25">
      <c r="A16" s="14">
        <v>1</v>
      </c>
      <c r="B16" s="11" t="s">
        <v>61</v>
      </c>
      <c r="C16" s="34" t="s">
        <v>146</v>
      </c>
    </row>
    <row r="17" spans="1:3" ht="18" customHeight="1" x14ac:dyDescent="0.25">
      <c r="A17" s="14">
        <v>2</v>
      </c>
      <c r="B17" s="11" t="s">
        <v>62</v>
      </c>
      <c r="C17" s="34" t="s">
        <v>145</v>
      </c>
    </row>
    <row r="18" spans="1:3" ht="18" customHeight="1" x14ac:dyDescent="0.25">
      <c r="A18" s="14">
        <v>3</v>
      </c>
      <c r="B18" s="11" t="s">
        <v>63</v>
      </c>
      <c r="C18" s="34" t="s">
        <v>145</v>
      </c>
    </row>
    <row r="19" spans="1:3" ht="18" customHeight="1" x14ac:dyDescent="0.25">
      <c r="A19" s="14">
        <v>4</v>
      </c>
      <c r="B19" s="11" t="s">
        <v>64</v>
      </c>
      <c r="C19" s="34" t="s">
        <v>145</v>
      </c>
    </row>
    <row r="20" spans="1:3" ht="18" customHeight="1" x14ac:dyDescent="0.25">
      <c r="A20" s="14">
        <v>5</v>
      </c>
      <c r="B20" s="11" t="s">
        <v>65</v>
      </c>
      <c r="C20" s="34" t="s">
        <v>145</v>
      </c>
    </row>
    <row r="21" spans="1:3" ht="18" customHeight="1" x14ac:dyDescent="0.25">
      <c r="A21" s="14">
        <v>6</v>
      </c>
      <c r="B21" s="11" t="s">
        <v>66</v>
      </c>
      <c r="C21" s="34" t="s">
        <v>145</v>
      </c>
    </row>
    <row r="22" spans="1:3" ht="18" customHeight="1" x14ac:dyDescent="0.25">
      <c r="A22" s="14">
        <v>7</v>
      </c>
      <c r="B22" s="11" t="s">
        <v>67</v>
      </c>
      <c r="C22" s="34" t="s">
        <v>145</v>
      </c>
    </row>
    <row r="23" spans="1:3" s="9" customFormat="1" ht="15" customHeight="1" x14ac:dyDescent="0.25">
      <c r="A23" s="173" t="s">
        <v>68</v>
      </c>
      <c r="B23" s="173"/>
      <c r="C23" s="173"/>
    </row>
    <row r="24" spans="1:3" s="13" customFormat="1" ht="18" customHeight="1" x14ac:dyDescent="0.2">
      <c r="A24" s="12" t="s">
        <v>57</v>
      </c>
      <c r="B24" s="12" t="s">
        <v>144</v>
      </c>
      <c r="C24" s="12" t="s">
        <v>143</v>
      </c>
    </row>
    <row r="25" spans="1:3" ht="18" customHeight="1" x14ac:dyDescent="0.25">
      <c r="A25" s="14">
        <v>8</v>
      </c>
      <c r="B25" s="11" t="s">
        <v>69</v>
      </c>
      <c r="C25" s="34" t="s">
        <v>145</v>
      </c>
    </row>
    <row r="26" spans="1:3" ht="18" customHeight="1" x14ac:dyDescent="0.25">
      <c r="A26" s="14">
        <v>9</v>
      </c>
      <c r="B26" s="11" t="s">
        <v>519</v>
      </c>
      <c r="C26" s="34" t="s">
        <v>145</v>
      </c>
    </row>
    <row r="27" spans="1:3" ht="18" customHeight="1" x14ac:dyDescent="0.25">
      <c r="A27" s="14">
        <v>10</v>
      </c>
      <c r="B27" s="11" t="s">
        <v>70</v>
      </c>
      <c r="C27" s="34" t="s">
        <v>145</v>
      </c>
    </row>
    <row r="28" spans="1:3" ht="18" customHeight="1" x14ac:dyDescent="0.25">
      <c r="A28" s="14">
        <v>11</v>
      </c>
      <c r="B28" s="11" t="s">
        <v>71</v>
      </c>
      <c r="C28" s="34" t="s">
        <v>145</v>
      </c>
    </row>
    <row r="29" spans="1:3" ht="18" customHeight="1" x14ac:dyDescent="0.25">
      <c r="A29" s="14">
        <v>12</v>
      </c>
      <c r="B29" s="11" t="s">
        <v>72</v>
      </c>
      <c r="C29" s="34" t="s">
        <v>145</v>
      </c>
    </row>
    <row r="30" spans="1:3" ht="18" customHeight="1" x14ac:dyDescent="0.25">
      <c r="A30" s="14">
        <v>13</v>
      </c>
      <c r="B30" s="11" t="s">
        <v>73</v>
      </c>
      <c r="C30" s="34" t="s">
        <v>145</v>
      </c>
    </row>
    <row r="31" spans="1:3" ht="18" customHeight="1" x14ac:dyDescent="0.25">
      <c r="A31" s="14">
        <v>14</v>
      </c>
      <c r="B31" s="11" t="s">
        <v>74</v>
      </c>
      <c r="C31" s="34" t="s">
        <v>145</v>
      </c>
    </row>
    <row r="32" spans="1:3" ht="18" customHeight="1" x14ac:dyDescent="0.25">
      <c r="A32" s="14">
        <v>15</v>
      </c>
      <c r="B32" s="11" t="s">
        <v>75</v>
      </c>
      <c r="C32" s="34" t="s">
        <v>145</v>
      </c>
    </row>
    <row r="33" spans="1:3" ht="18" customHeight="1" x14ac:dyDescent="0.25">
      <c r="A33" s="14">
        <v>16</v>
      </c>
      <c r="B33" s="11" t="s">
        <v>76</v>
      </c>
      <c r="C33" s="34" t="s">
        <v>145</v>
      </c>
    </row>
    <row r="34" spans="1:3" s="9" customFormat="1" ht="15" customHeight="1" x14ac:dyDescent="0.25">
      <c r="A34" s="173" t="s">
        <v>101</v>
      </c>
      <c r="B34" s="173"/>
      <c r="C34" s="173"/>
    </row>
    <row r="35" spans="1:3" s="13" customFormat="1" ht="18" customHeight="1" x14ac:dyDescent="0.2">
      <c r="A35" s="12" t="s">
        <v>57</v>
      </c>
      <c r="B35" s="12" t="s">
        <v>144</v>
      </c>
      <c r="C35" s="12" t="s">
        <v>143</v>
      </c>
    </row>
    <row r="36" spans="1:3" ht="18" customHeight="1" x14ac:dyDescent="0.25">
      <c r="A36" s="14">
        <v>17</v>
      </c>
      <c r="B36" s="11" t="s">
        <v>77</v>
      </c>
      <c r="C36" s="34" t="s">
        <v>145</v>
      </c>
    </row>
    <row r="37" spans="1:3" ht="18" customHeight="1" x14ac:dyDescent="0.25">
      <c r="A37" s="14">
        <v>18</v>
      </c>
      <c r="B37" s="11" t="s">
        <v>148</v>
      </c>
      <c r="C37" s="34" t="s">
        <v>145</v>
      </c>
    </row>
    <row r="38" spans="1:3" ht="18" customHeight="1" x14ac:dyDescent="0.25">
      <c r="A38" s="14">
        <v>19</v>
      </c>
      <c r="B38" s="11" t="s">
        <v>78</v>
      </c>
      <c r="C38" s="34" t="s">
        <v>145</v>
      </c>
    </row>
    <row r="39" spans="1:3" ht="18" customHeight="1" x14ac:dyDescent="0.25">
      <c r="A39" s="14">
        <v>20</v>
      </c>
      <c r="B39" s="11" t="s">
        <v>79</v>
      </c>
      <c r="C39" s="34" t="s">
        <v>145</v>
      </c>
    </row>
    <row r="40" spans="1:3" ht="18" customHeight="1" x14ac:dyDescent="0.25">
      <c r="A40" s="14">
        <v>21</v>
      </c>
      <c r="B40" s="11" t="s">
        <v>80</v>
      </c>
      <c r="C40" s="34" t="s">
        <v>145</v>
      </c>
    </row>
    <row r="41" spans="1:3" ht="18" customHeight="1" x14ac:dyDescent="0.25">
      <c r="A41" s="14">
        <v>22</v>
      </c>
      <c r="B41" s="11" t="s">
        <v>81</v>
      </c>
      <c r="C41" s="34" t="s">
        <v>145</v>
      </c>
    </row>
    <row r="42" spans="1:3" s="9" customFormat="1" ht="15" customHeight="1" x14ac:dyDescent="0.25">
      <c r="A42" s="116" t="s">
        <v>82</v>
      </c>
      <c r="B42" s="117"/>
      <c r="C42" s="118"/>
    </row>
    <row r="43" spans="1:3" s="13" customFormat="1" ht="18" customHeight="1" x14ac:dyDescent="0.2">
      <c r="A43" s="12" t="s">
        <v>57</v>
      </c>
      <c r="B43" s="12" t="s">
        <v>144</v>
      </c>
      <c r="C43" s="12" t="s">
        <v>143</v>
      </c>
    </row>
    <row r="44" spans="1:3" ht="18" customHeight="1" x14ac:dyDescent="0.25">
      <c r="A44" s="14">
        <v>23</v>
      </c>
      <c r="B44" s="11" t="s">
        <v>83</v>
      </c>
      <c r="C44" s="34" t="s">
        <v>145</v>
      </c>
    </row>
    <row r="45" spans="1:3" ht="18" customHeight="1" x14ac:dyDescent="0.25">
      <c r="A45" s="14">
        <v>24</v>
      </c>
      <c r="B45" s="11" t="s">
        <v>84</v>
      </c>
      <c r="C45" s="34" t="s">
        <v>145</v>
      </c>
    </row>
    <row r="46" spans="1:3" ht="18" customHeight="1" x14ac:dyDescent="0.25">
      <c r="A46" s="14">
        <v>25</v>
      </c>
      <c r="B46" s="11" t="s">
        <v>85</v>
      </c>
      <c r="C46" s="34" t="s">
        <v>145</v>
      </c>
    </row>
    <row r="47" spans="1:3" ht="18" customHeight="1" x14ac:dyDescent="0.25">
      <c r="A47" s="14">
        <v>26</v>
      </c>
      <c r="B47" s="11" t="s">
        <v>520</v>
      </c>
      <c r="C47" s="34" t="s">
        <v>145</v>
      </c>
    </row>
    <row r="48" spans="1:3" ht="18" customHeight="1" x14ac:dyDescent="0.25">
      <c r="A48" s="14">
        <v>27</v>
      </c>
      <c r="B48" s="11" t="s">
        <v>86</v>
      </c>
      <c r="C48" s="34" t="s">
        <v>145</v>
      </c>
    </row>
    <row r="49" spans="1:3" ht="18" customHeight="1" x14ac:dyDescent="0.25">
      <c r="A49" s="14">
        <v>28</v>
      </c>
      <c r="B49" s="11" t="s">
        <v>87</v>
      </c>
      <c r="C49" s="34" t="s">
        <v>145</v>
      </c>
    </row>
    <row r="50" spans="1:3" ht="18" customHeight="1" x14ac:dyDescent="0.25">
      <c r="A50" s="14">
        <v>29</v>
      </c>
      <c r="B50" s="11" t="s">
        <v>88</v>
      </c>
      <c r="C50" s="34" t="s">
        <v>145</v>
      </c>
    </row>
    <row r="51" spans="1:3" ht="18" customHeight="1" x14ac:dyDescent="0.25">
      <c r="A51" s="14">
        <v>30</v>
      </c>
      <c r="B51" s="11" t="s">
        <v>89</v>
      </c>
      <c r="C51" s="34" t="s">
        <v>145</v>
      </c>
    </row>
    <row r="52" spans="1:3" s="9" customFormat="1" ht="15" customHeight="1" x14ac:dyDescent="0.25">
      <c r="A52" s="116" t="s">
        <v>90</v>
      </c>
      <c r="B52" s="117"/>
      <c r="C52" s="118"/>
    </row>
    <row r="53" spans="1:3" s="13" customFormat="1" ht="18" customHeight="1" x14ac:dyDescent="0.2">
      <c r="A53" s="12" t="s">
        <v>57</v>
      </c>
      <c r="B53" s="12" t="s">
        <v>144</v>
      </c>
      <c r="C53" s="12" t="s">
        <v>143</v>
      </c>
    </row>
    <row r="54" spans="1:3" ht="18" customHeight="1" x14ac:dyDescent="0.25">
      <c r="A54" s="14">
        <v>31</v>
      </c>
      <c r="B54" s="11" t="s">
        <v>91</v>
      </c>
      <c r="C54" s="34" t="s">
        <v>145</v>
      </c>
    </row>
    <row r="55" spans="1:3" ht="18" customHeight="1" x14ac:dyDescent="0.25">
      <c r="A55" s="14">
        <v>32</v>
      </c>
      <c r="B55" s="11" t="s">
        <v>92</v>
      </c>
      <c r="C55" s="34" t="s">
        <v>146</v>
      </c>
    </row>
    <row r="56" spans="1:3" ht="18" customHeight="1" x14ac:dyDescent="0.25">
      <c r="A56" s="14">
        <v>33</v>
      </c>
      <c r="B56" s="11" t="s">
        <v>93</v>
      </c>
      <c r="C56" s="34" t="s">
        <v>145</v>
      </c>
    </row>
    <row r="57" spans="1:3" ht="18" customHeight="1" x14ac:dyDescent="0.25">
      <c r="A57" s="14">
        <v>34</v>
      </c>
      <c r="B57" s="11" t="s">
        <v>94</v>
      </c>
      <c r="C57" s="34" t="s">
        <v>145</v>
      </c>
    </row>
    <row r="58" spans="1:3" s="9" customFormat="1" ht="15" customHeight="1" x14ac:dyDescent="0.25">
      <c r="A58" s="116" t="s">
        <v>95</v>
      </c>
      <c r="B58" s="117"/>
      <c r="C58" s="118"/>
    </row>
    <row r="59" spans="1:3" s="13" customFormat="1" ht="18" customHeight="1" x14ac:dyDescent="0.2">
      <c r="A59" s="12" t="s">
        <v>57</v>
      </c>
      <c r="B59" s="12" t="s">
        <v>144</v>
      </c>
      <c r="C59" s="12" t="s">
        <v>143</v>
      </c>
    </row>
    <row r="60" spans="1:3" ht="18" customHeight="1" x14ac:dyDescent="0.25">
      <c r="A60" s="14">
        <v>35</v>
      </c>
      <c r="B60" s="11" t="s">
        <v>96</v>
      </c>
      <c r="C60" s="34" t="s">
        <v>145</v>
      </c>
    </row>
    <row r="61" spans="1:3" ht="18" customHeight="1" x14ac:dyDescent="0.25">
      <c r="A61" s="14">
        <v>36</v>
      </c>
      <c r="B61" s="11" t="s">
        <v>97</v>
      </c>
      <c r="C61" s="34" t="s">
        <v>145</v>
      </c>
    </row>
    <row r="62" spans="1:3" ht="18" customHeight="1" x14ac:dyDescent="0.25">
      <c r="A62" s="14">
        <v>37</v>
      </c>
      <c r="B62" s="11" t="s">
        <v>98</v>
      </c>
      <c r="C62" s="34" t="s">
        <v>145</v>
      </c>
    </row>
    <row r="63" spans="1:3" ht="18" customHeight="1" x14ac:dyDescent="0.25">
      <c r="A63" s="14">
        <v>38</v>
      </c>
      <c r="B63" s="11" t="s">
        <v>99</v>
      </c>
      <c r="C63" s="34" t="s">
        <v>145</v>
      </c>
    </row>
    <row r="64" spans="1:3" s="9" customFormat="1" ht="15" customHeight="1" x14ac:dyDescent="0.25">
      <c r="A64" s="143" t="s">
        <v>100</v>
      </c>
      <c r="B64" s="144"/>
      <c r="C64" s="145"/>
    </row>
    <row r="65" spans="1:3" s="5" customFormat="1" ht="9.9499999999999993" customHeight="1" x14ac:dyDescent="0.25">
      <c r="A65" s="180" t="s">
        <v>513</v>
      </c>
      <c r="B65" s="181"/>
      <c r="C65" s="52" t="s">
        <v>32</v>
      </c>
    </row>
    <row r="66" spans="1:3" s="22" customFormat="1" ht="15" customHeight="1" x14ac:dyDescent="0.25">
      <c r="A66" s="119"/>
      <c r="B66" s="121"/>
      <c r="C66" s="21"/>
    </row>
    <row r="67" spans="1:3" s="15" customFormat="1" ht="9.9499999999999993" customHeight="1" x14ac:dyDescent="0.25">
      <c r="A67" s="123" t="s">
        <v>130</v>
      </c>
      <c r="B67" s="127"/>
      <c r="C67" s="124"/>
    </row>
    <row r="68" spans="1:3" s="1" customFormat="1" ht="24" customHeight="1" x14ac:dyDescent="0.25">
      <c r="A68" s="174" t="str">
        <f>IF(OR(COUNTIF(C14:C64,"NÃO ATENDIDO")&gt;=1,COUNTIF(C14:C64,"PARCIALMENTE ATENDIDO")&gt;=3),"☐ Aprovado     ☑ Reprovado","☑ Aprovado     ☐ Reprovado")</f>
        <v>☑ Aprovado     ☐ Reprovado</v>
      </c>
      <c r="B68" s="175"/>
      <c r="C68" s="176"/>
    </row>
    <row r="69" spans="1:3" s="15" customFormat="1" ht="9.9499999999999993" customHeight="1" x14ac:dyDescent="0.25">
      <c r="A69" s="123" t="s">
        <v>127</v>
      </c>
      <c r="B69" s="127"/>
      <c r="C69" s="124"/>
    </row>
    <row r="70" spans="1:3" s="5" customFormat="1" ht="60" customHeight="1" x14ac:dyDescent="0.25">
      <c r="A70" s="167"/>
      <c r="B70" s="129"/>
      <c r="C70" s="130"/>
    </row>
    <row r="71" spans="1:3" s="15" customFormat="1" ht="9.9499999999999993" customHeight="1" x14ac:dyDescent="0.25">
      <c r="A71" s="123" t="s">
        <v>119</v>
      </c>
      <c r="B71" s="127"/>
      <c r="C71" s="124"/>
    </row>
    <row r="72" spans="1:3" s="5" customFormat="1" ht="87.75" customHeight="1" x14ac:dyDescent="0.25">
      <c r="A72" s="177" t="s">
        <v>518</v>
      </c>
      <c r="B72" s="178"/>
      <c r="C72" s="179"/>
    </row>
    <row r="73" spans="1:3" s="15" customFormat="1" ht="9.9499999999999993" customHeight="1" x14ac:dyDescent="0.25">
      <c r="A73" s="123" t="s">
        <v>132</v>
      </c>
      <c r="B73" s="127"/>
      <c r="C73" s="124"/>
    </row>
    <row r="74" spans="1:3" s="5" customFormat="1" ht="110.1" customHeight="1" x14ac:dyDescent="0.25">
      <c r="A74" s="172" t="s">
        <v>131</v>
      </c>
      <c r="B74" s="129"/>
      <c r="C74" s="130"/>
    </row>
  </sheetData>
  <mergeCells count="30">
    <mergeCell ref="A58:C58"/>
    <mergeCell ref="A64:C64"/>
    <mergeCell ref="A68:C68"/>
    <mergeCell ref="A70:C70"/>
    <mergeCell ref="A72:C72"/>
    <mergeCell ref="A67:C67"/>
    <mergeCell ref="A65:B65"/>
    <mergeCell ref="A66:B66"/>
    <mergeCell ref="A13:C13"/>
    <mergeCell ref="A6:B6"/>
    <mergeCell ref="A7:B7"/>
    <mergeCell ref="A12:C12"/>
    <mergeCell ref="A8:B8"/>
    <mergeCell ref="A9:B9"/>
    <mergeCell ref="A74:C74"/>
    <mergeCell ref="A73:C73"/>
    <mergeCell ref="A69:C69"/>
    <mergeCell ref="A71:C71"/>
    <mergeCell ref="A1:C1"/>
    <mergeCell ref="A2:C2"/>
    <mergeCell ref="A14:C14"/>
    <mergeCell ref="A4:B4"/>
    <mergeCell ref="A3:C3"/>
    <mergeCell ref="A23:C23"/>
    <mergeCell ref="A34:C34"/>
    <mergeCell ref="A42:C42"/>
    <mergeCell ref="A52:C52"/>
    <mergeCell ref="A5:B5"/>
    <mergeCell ref="A10:B10"/>
    <mergeCell ref="A11:B11"/>
  </mergeCells>
  <conditionalFormatting sqref="A1:C6 A7:B7 A8:C13">
    <cfRule type="cellIs" priority="4" operator="between">
      <formula>0</formula>
      <formula>0</formula>
    </cfRule>
  </conditionalFormatting>
  <conditionalFormatting sqref="A1:C13">
    <cfRule type="cellIs" dxfId="18" priority="2" operator="between">
      <formula>0</formula>
      <formula>0</formula>
    </cfRule>
  </conditionalFormatting>
  <conditionalFormatting sqref="A65:C66">
    <cfRule type="containsBlanks" dxfId="17" priority="1">
      <formula>LEN(TRIM(A65))=0</formula>
    </cfRule>
  </conditionalFormatting>
  <dataValidations disablePrompts="1" count="1">
    <dataValidation type="list" showInputMessage="1" showErrorMessage="1" errorTitle="ERRO" sqref="C54:C57 C36:C41 C25:C33 C44:C51 C16:C22 C60:C63 C65:C66" xr:uid="{3190684F-F264-433B-9DC8-813C9E8ABB17}">
      <formula1>"ATENDIDO, PARCIALMENTE ATENDIDO, NÃO ATENDIDO"</formula1>
    </dataValidation>
  </dataValidations>
  <pageMargins left="0.25937500000000002" right="0.51181102362204722" top="1.2529166666666667" bottom="0.78740157480314965" header="0.31496062992125984" footer="0.31496062992125984"/>
  <pageSetup paperSize="9" scale="91" orientation="portrait" r:id="rId1"/>
  <headerFooter>
    <oddHeader>&amp;C&amp;G</oddHeader>
    <oddFooter xml:space="preserve">&amp;C&amp;G&amp;R&amp;K00-000página 0&amp;P
</oddFooter>
  </headerFooter>
  <rowBreaks count="1" manualBreakCount="1">
    <brk id="41" max="2" man="1"/>
  </rowBreaks>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AEE920-89C9-4271-9C57-234FCBDC69AE}">
  <dimension ref="A1:C58"/>
  <sheetViews>
    <sheetView view="pageBreakPreview" zoomScaleNormal="100" zoomScaleSheetLayoutView="100" workbookViewId="0">
      <selection activeCell="A32" sqref="A32:C32"/>
    </sheetView>
  </sheetViews>
  <sheetFormatPr defaultRowHeight="15" x14ac:dyDescent="0.25"/>
  <cols>
    <col min="1" max="1" width="25.7109375" customWidth="1"/>
    <col min="2" max="2" width="40.7109375" customWidth="1"/>
    <col min="3" max="3" width="25.7109375" customWidth="1"/>
  </cols>
  <sheetData>
    <row r="1" spans="1:3" ht="24.95" customHeight="1" x14ac:dyDescent="0.25">
      <c r="A1" s="140" t="s">
        <v>553</v>
      </c>
      <c r="B1" s="141"/>
      <c r="C1" s="142"/>
    </row>
    <row r="2" spans="1:3" s="9" customFormat="1" ht="15" customHeight="1" x14ac:dyDescent="0.25">
      <c r="A2" s="116" t="s">
        <v>56</v>
      </c>
      <c r="B2" s="117"/>
      <c r="C2" s="118"/>
    </row>
    <row r="3" spans="1:3" s="5" customFormat="1" ht="9.9499999999999993" customHeight="1" x14ac:dyDescent="0.25">
      <c r="A3" s="123" t="s">
        <v>35</v>
      </c>
      <c r="B3" s="124"/>
      <c r="C3" s="30" t="s">
        <v>140</v>
      </c>
    </row>
    <row r="4" spans="1:3" s="22" customFormat="1" ht="15" customHeight="1" x14ac:dyDescent="0.25">
      <c r="A4" s="119">
        <f>Preencher!B40</f>
        <v>0</v>
      </c>
      <c r="B4" s="121"/>
      <c r="C4" s="31">
        <f>Preencher!B41</f>
        <v>0</v>
      </c>
    </row>
    <row r="5" spans="1:3" s="5" customFormat="1" ht="9.9499999999999993" customHeight="1" x14ac:dyDescent="0.25">
      <c r="A5" s="123" t="s">
        <v>59</v>
      </c>
      <c r="B5" s="124"/>
      <c r="C5" s="30" t="s">
        <v>102</v>
      </c>
    </row>
    <row r="6" spans="1:3" s="22" customFormat="1" ht="15" customHeight="1" x14ac:dyDescent="0.25">
      <c r="A6" s="119">
        <f>Preencher!B17</f>
        <v>0</v>
      </c>
      <c r="B6" s="121"/>
      <c r="C6" s="32">
        <f>Preencher!B39</f>
        <v>0</v>
      </c>
    </row>
    <row r="7" spans="1:3" s="15" customFormat="1" ht="9.9499999999999993" customHeight="1" x14ac:dyDescent="0.25">
      <c r="A7" s="123" t="s">
        <v>142</v>
      </c>
      <c r="B7" s="127"/>
      <c r="C7" s="30" t="s">
        <v>34</v>
      </c>
    </row>
    <row r="8" spans="1:3" s="18" customFormat="1" ht="14.1" customHeight="1" x14ac:dyDescent="0.25">
      <c r="A8" s="149">
        <f>Preencher!B18</f>
        <v>0</v>
      </c>
      <c r="B8" s="150"/>
      <c r="C8" s="32">
        <f>Preencher!B19</f>
        <v>0</v>
      </c>
    </row>
    <row r="9" spans="1:3" s="5" customFormat="1" ht="9.9499999999999993" customHeight="1" x14ac:dyDescent="0.25">
      <c r="A9" s="123" t="s">
        <v>141</v>
      </c>
      <c r="B9" s="124"/>
      <c r="C9" s="30" t="s">
        <v>51</v>
      </c>
    </row>
    <row r="10" spans="1:3" s="22" customFormat="1" ht="15" customHeight="1" x14ac:dyDescent="0.25">
      <c r="A10" s="119">
        <f>Preencher!B22</f>
        <v>0</v>
      </c>
      <c r="B10" s="121"/>
      <c r="C10" s="33">
        <f>Preencher!B20</f>
        <v>0</v>
      </c>
    </row>
    <row r="11" spans="1:3" s="15" customFormat="1" ht="9.9499999999999993" customHeight="1" x14ac:dyDescent="0.25">
      <c r="A11" s="123" t="s">
        <v>137</v>
      </c>
      <c r="B11" s="127"/>
      <c r="C11" s="124"/>
    </row>
    <row r="12" spans="1:3" ht="20.100000000000001" customHeight="1" x14ac:dyDescent="0.25">
      <c r="A12" s="125" t="str">
        <f>Preencher!D21</f>
        <v xml:space="preserve">   Loteamento Residencial / Comercial ☐         Loteamento Residencial de Interesse Social ☐         Loteamento Industrial ☐</v>
      </c>
      <c r="B12" s="184"/>
      <c r="C12" s="126"/>
    </row>
    <row r="13" spans="1:3" s="9" customFormat="1" ht="15" customHeight="1" x14ac:dyDescent="0.25">
      <c r="A13" s="116" t="s">
        <v>1</v>
      </c>
      <c r="B13" s="117"/>
      <c r="C13" s="118"/>
    </row>
    <row r="14" spans="1:3" s="5" customFormat="1" ht="9.9499999999999993" customHeight="1" x14ac:dyDescent="0.25">
      <c r="A14" s="123" t="s">
        <v>111</v>
      </c>
      <c r="B14" s="124"/>
      <c r="C14" s="17" t="s">
        <v>112</v>
      </c>
    </row>
    <row r="15" spans="1:3" s="18" customFormat="1" ht="15" customHeight="1" x14ac:dyDescent="0.25">
      <c r="A15" s="119">
        <f>Preencher!B11</f>
        <v>0</v>
      </c>
      <c r="B15" s="120"/>
      <c r="C15" s="25">
        <f>Preencher!B12</f>
        <v>0</v>
      </c>
    </row>
    <row r="16" spans="1:3" s="5" customFormat="1" ht="9.9499999999999993" customHeight="1" x14ac:dyDescent="0.25">
      <c r="A16" s="123" t="s">
        <v>113</v>
      </c>
      <c r="B16" s="124"/>
      <c r="C16" s="17" t="s">
        <v>49</v>
      </c>
    </row>
    <row r="17" spans="1:3" s="18" customFormat="1" ht="15" customHeight="1" x14ac:dyDescent="0.25">
      <c r="A17" s="119">
        <f>Preencher!B13</f>
        <v>0</v>
      </c>
      <c r="B17" s="120"/>
      <c r="C17" s="25">
        <f>Preencher!B14</f>
        <v>0</v>
      </c>
    </row>
    <row r="18" spans="1:3" s="15" customFormat="1" ht="9.9499999999999993" customHeight="1" x14ac:dyDescent="0.25">
      <c r="A18" s="123" t="s">
        <v>110</v>
      </c>
      <c r="B18" s="127"/>
      <c r="C18" s="124"/>
    </row>
    <row r="19" spans="1:3" s="5" customFormat="1" ht="14.1" customHeight="1" x14ac:dyDescent="0.25">
      <c r="A19" s="163">
        <f>Preencher!B15</f>
        <v>0</v>
      </c>
      <c r="B19" s="164"/>
      <c r="C19" s="165"/>
    </row>
    <row r="20" spans="1:3" s="9" customFormat="1" ht="15" customHeight="1" x14ac:dyDescent="0.25">
      <c r="A20" s="173" t="s">
        <v>103</v>
      </c>
      <c r="B20" s="173"/>
      <c r="C20" s="173"/>
    </row>
    <row r="21" spans="1:3" s="5" customFormat="1" ht="58.5" customHeight="1" x14ac:dyDescent="0.25">
      <c r="A21" s="182" t="s">
        <v>426</v>
      </c>
      <c r="B21" s="183"/>
      <c r="C21" s="183"/>
    </row>
    <row r="22" spans="1:3" s="9" customFormat="1" ht="15" customHeight="1" x14ac:dyDescent="0.25">
      <c r="A22" s="173" t="s">
        <v>427</v>
      </c>
      <c r="B22" s="173"/>
      <c r="C22" s="173"/>
    </row>
    <row r="23" spans="1:3" s="5" customFormat="1" ht="11.25" x14ac:dyDescent="0.25">
      <c r="A23" s="48" t="s">
        <v>428</v>
      </c>
      <c r="B23" s="49" t="s">
        <v>429</v>
      </c>
      <c r="C23" s="49" t="s">
        <v>430</v>
      </c>
    </row>
    <row r="24" spans="1:3" s="5" customFormat="1" ht="39.950000000000003" customHeight="1" x14ac:dyDescent="0.25">
      <c r="A24" s="46"/>
      <c r="B24" s="47"/>
      <c r="C24" s="47"/>
    </row>
    <row r="25" spans="1:3" s="5" customFormat="1" ht="39.950000000000003" customHeight="1" x14ac:dyDescent="0.25">
      <c r="A25" s="46"/>
      <c r="B25" s="47"/>
      <c r="C25" s="47"/>
    </row>
    <row r="26" spans="1:3" s="5" customFormat="1" ht="39.950000000000003" customHeight="1" x14ac:dyDescent="0.25">
      <c r="A26" s="46"/>
      <c r="B26" s="47"/>
      <c r="C26" s="47"/>
    </row>
    <row r="27" spans="1:3" s="5" customFormat="1" ht="39.950000000000003" customHeight="1" x14ac:dyDescent="0.25">
      <c r="A27" s="46"/>
      <c r="B27" s="47"/>
      <c r="C27" s="47"/>
    </row>
    <row r="28" spans="1:3" s="9" customFormat="1" ht="15" customHeight="1" x14ac:dyDescent="0.25">
      <c r="A28" s="116" t="s">
        <v>31</v>
      </c>
      <c r="B28" s="117"/>
      <c r="C28" s="118"/>
    </row>
    <row r="29" spans="1:3" s="1" customFormat="1" ht="18.95" customHeight="1" x14ac:dyDescent="0.25">
      <c r="A29" s="114" t="s">
        <v>432</v>
      </c>
      <c r="B29" s="114"/>
      <c r="C29" s="114"/>
    </row>
    <row r="30" spans="1:3" s="1" customFormat="1" ht="18.95" customHeight="1" x14ac:dyDescent="0.25">
      <c r="A30" s="114" t="s">
        <v>431</v>
      </c>
      <c r="B30" s="114"/>
      <c r="C30" s="114"/>
    </row>
    <row r="31" spans="1:3" s="1" customFormat="1" ht="18.95" customHeight="1" x14ac:dyDescent="0.25">
      <c r="A31" s="114" t="s">
        <v>434</v>
      </c>
      <c r="B31" s="114"/>
      <c r="C31" s="114"/>
    </row>
    <row r="32" spans="1:3" s="1" customFormat="1" ht="18.95" customHeight="1" x14ac:dyDescent="0.25">
      <c r="A32" s="114" t="s">
        <v>433</v>
      </c>
      <c r="B32" s="114"/>
      <c r="C32" s="114"/>
    </row>
    <row r="33" spans="1:3" s="1" customFormat="1" ht="18.95" customHeight="1" x14ac:dyDescent="0.25">
      <c r="A33" s="114" t="s">
        <v>435</v>
      </c>
      <c r="B33" s="114"/>
      <c r="C33" s="114"/>
    </row>
    <row r="34" spans="1:3" s="1" customFormat="1" ht="18.95" customHeight="1" x14ac:dyDescent="0.25">
      <c r="A34" s="114" t="s">
        <v>436</v>
      </c>
      <c r="B34" s="114"/>
      <c r="C34" s="114"/>
    </row>
    <row r="35" spans="1:3" s="1" customFormat="1" ht="18.95" customHeight="1" x14ac:dyDescent="0.25">
      <c r="A35" s="114" t="s">
        <v>437</v>
      </c>
      <c r="B35" s="114"/>
      <c r="C35" s="114"/>
    </row>
    <row r="36" spans="1:3" s="9" customFormat="1" ht="15" customHeight="1" x14ac:dyDescent="0.25">
      <c r="A36" s="116" t="s">
        <v>440</v>
      </c>
      <c r="B36" s="117"/>
      <c r="C36" s="118"/>
    </row>
    <row r="37" spans="1:3" ht="38.25" customHeight="1" x14ac:dyDescent="0.25">
      <c r="A37" s="185" t="s">
        <v>526</v>
      </c>
      <c r="B37" s="186"/>
      <c r="C37" s="187"/>
    </row>
    <row r="38" spans="1:3" s="8" customFormat="1" ht="12" customHeight="1" x14ac:dyDescent="0.25">
      <c r="A38" s="137" t="s">
        <v>20</v>
      </c>
      <c r="B38" s="138"/>
      <c r="C38" s="139"/>
    </row>
    <row r="39" spans="1:3" ht="45" customHeight="1" x14ac:dyDescent="0.25">
      <c r="A39" s="134" t="s">
        <v>22</v>
      </c>
      <c r="B39" s="135"/>
      <c r="C39" s="136"/>
    </row>
    <row r="40" spans="1:3" s="9" customFormat="1" ht="15" customHeight="1" x14ac:dyDescent="0.25">
      <c r="A40" s="116" t="s">
        <v>441</v>
      </c>
      <c r="B40" s="117"/>
      <c r="C40" s="118"/>
    </row>
    <row r="41" spans="1:3" ht="34.5" customHeight="1" x14ac:dyDescent="0.25">
      <c r="A41" s="185" t="s">
        <v>438</v>
      </c>
      <c r="B41" s="186"/>
      <c r="C41" s="187"/>
    </row>
    <row r="42" spans="1:3" s="8" customFormat="1" ht="12" customHeight="1" x14ac:dyDescent="0.25">
      <c r="A42" s="137" t="s">
        <v>20</v>
      </c>
      <c r="B42" s="138"/>
      <c r="C42" s="139"/>
    </row>
    <row r="43" spans="1:3" ht="45" customHeight="1" x14ac:dyDescent="0.25">
      <c r="A43" s="134" t="s">
        <v>23</v>
      </c>
      <c r="B43" s="135"/>
      <c r="C43" s="136"/>
    </row>
    <row r="44" spans="1:3" s="9" customFormat="1" ht="15" customHeight="1" x14ac:dyDescent="0.25">
      <c r="A44" s="116" t="s">
        <v>442</v>
      </c>
      <c r="B44" s="117"/>
      <c r="C44" s="118"/>
    </row>
    <row r="45" spans="1:3" s="5" customFormat="1" ht="9.9499999999999993" customHeight="1" x14ac:dyDescent="0.25">
      <c r="A45" s="123" t="s">
        <v>513</v>
      </c>
      <c r="B45" s="124"/>
      <c r="C45" s="17" t="s">
        <v>32</v>
      </c>
    </row>
    <row r="46" spans="1:3" s="22" customFormat="1" ht="15" customHeight="1" x14ac:dyDescent="0.25">
      <c r="A46" s="119"/>
      <c r="B46" s="121"/>
      <c r="C46" s="21"/>
    </row>
    <row r="47" spans="1:3" s="15" customFormat="1" ht="9.9499999999999993" customHeight="1" x14ac:dyDescent="0.25">
      <c r="A47" s="123" t="s">
        <v>118</v>
      </c>
      <c r="B47" s="127"/>
      <c r="C47" s="124"/>
    </row>
    <row r="48" spans="1:3" s="1" customFormat="1" ht="24" customHeight="1" x14ac:dyDescent="0.25">
      <c r="A48" s="115" t="s">
        <v>117</v>
      </c>
      <c r="B48" s="114"/>
      <c r="C48" s="114"/>
    </row>
    <row r="49" spans="1:3" s="15" customFormat="1" ht="9.9499999999999993" customHeight="1" x14ac:dyDescent="0.25">
      <c r="A49" s="123" t="s">
        <v>123</v>
      </c>
      <c r="B49" s="127"/>
      <c r="C49" s="124"/>
    </row>
    <row r="50" spans="1:3" s="1" customFormat="1" ht="24" customHeight="1" x14ac:dyDescent="0.25">
      <c r="A50" s="115" t="s">
        <v>122</v>
      </c>
      <c r="B50" s="114"/>
      <c r="C50" s="114"/>
    </row>
    <row r="51" spans="1:3" s="5" customFormat="1" ht="9.9499999999999993" customHeight="1" x14ac:dyDescent="0.25">
      <c r="A51" s="123" t="s">
        <v>121</v>
      </c>
      <c r="B51" s="124"/>
      <c r="C51" s="17" t="s">
        <v>116</v>
      </c>
    </row>
    <row r="52" spans="1:3" s="22" customFormat="1" ht="15" customHeight="1" x14ac:dyDescent="0.25">
      <c r="A52" s="119"/>
      <c r="B52" s="121"/>
      <c r="C52" s="21"/>
    </row>
    <row r="53" spans="1:3" s="15" customFormat="1" ht="9.9499999999999993" customHeight="1" x14ac:dyDescent="0.25">
      <c r="A53" s="123" t="s">
        <v>124</v>
      </c>
      <c r="B53" s="127"/>
      <c r="C53" s="124"/>
    </row>
    <row r="54" spans="1:3" s="1" customFormat="1" ht="24" customHeight="1" x14ac:dyDescent="0.25">
      <c r="A54" s="168" t="s">
        <v>125</v>
      </c>
      <c r="B54" s="169"/>
      <c r="C54" s="169"/>
    </row>
    <row r="55" spans="1:3" s="15" customFormat="1" ht="9.9499999999999993" customHeight="1" x14ac:dyDescent="0.25">
      <c r="A55" s="123" t="s">
        <v>119</v>
      </c>
      <c r="B55" s="127"/>
      <c r="C55" s="124"/>
    </row>
    <row r="56" spans="1:3" s="5" customFormat="1" ht="105.75" customHeight="1" x14ac:dyDescent="0.25">
      <c r="A56" s="128" t="s">
        <v>439</v>
      </c>
      <c r="B56" s="129"/>
      <c r="C56" s="130"/>
    </row>
    <row r="57" spans="1:3" s="15" customFormat="1" ht="9.9499999999999993" customHeight="1" x14ac:dyDescent="0.25">
      <c r="A57" s="123" t="s">
        <v>128</v>
      </c>
      <c r="B57" s="127"/>
      <c r="C57" s="124"/>
    </row>
    <row r="58" spans="1:3" s="5" customFormat="1" ht="129.94999999999999" customHeight="1" x14ac:dyDescent="0.25">
      <c r="A58" s="167"/>
      <c r="B58" s="129"/>
      <c r="C58" s="130"/>
    </row>
  </sheetData>
  <mergeCells count="53">
    <mergeCell ref="A57:C57"/>
    <mergeCell ref="A58:C58"/>
    <mergeCell ref="A36:C36"/>
    <mergeCell ref="A37:C37"/>
    <mergeCell ref="A38:C38"/>
    <mergeCell ref="A39:C39"/>
    <mergeCell ref="A51:B51"/>
    <mergeCell ref="A52:B52"/>
    <mergeCell ref="A53:C53"/>
    <mergeCell ref="A54:C54"/>
    <mergeCell ref="A55:C55"/>
    <mergeCell ref="A56:C56"/>
    <mergeCell ref="A45:B45"/>
    <mergeCell ref="A46:B46"/>
    <mergeCell ref="A47:C47"/>
    <mergeCell ref="A48:C48"/>
    <mergeCell ref="A31:C31"/>
    <mergeCell ref="A32:C32"/>
    <mergeCell ref="A33:C33"/>
    <mergeCell ref="A34:C34"/>
    <mergeCell ref="A30:C30"/>
    <mergeCell ref="A49:C49"/>
    <mergeCell ref="A50:C50"/>
    <mergeCell ref="A35:C35"/>
    <mergeCell ref="A40:C40"/>
    <mergeCell ref="A41:C41"/>
    <mergeCell ref="A42:C42"/>
    <mergeCell ref="A43:C43"/>
    <mergeCell ref="A44:C44"/>
    <mergeCell ref="A12:C12"/>
    <mergeCell ref="A13:C13"/>
    <mergeCell ref="A14:B14"/>
    <mergeCell ref="A15:B15"/>
    <mergeCell ref="A16:B16"/>
    <mergeCell ref="A18:C18"/>
    <mergeCell ref="A17:B17"/>
    <mergeCell ref="A22:C22"/>
    <mergeCell ref="A28:C28"/>
    <mergeCell ref="A29:C29"/>
    <mergeCell ref="A19:C19"/>
    <mergeCell ref="A20:C20"/>
    <mergeCell ref="A21:C21"/>
    <mergeCell ref="A11:C11"/>
    <mergeCell ref="A1:C1"/>
    <mergeCell ref="A2:C2"/>
    <mergeCell ref="A3:B3"/>
    <mergeCell ref="A4:B4"/>
    <mergeCell ref="A5:B5"/>
    <mergeCell ref="A6:B6"/>
    <mergeCell ref="A7:B7"/>
    <mergeCell ref="A8:B8"/>
    <mergeCell ref="A9:B9"/>
    <mergeCell ref="A10:B10"/>
  </mergeCells>
  <conditionalFormatting sqref="A2:C16 A17 C17 A18:C19">
    <cfRule type="cellIs" dxfId="16" priority="6" operator="between">
      <formula>0</formula>
      <formula>0</formula>
    </cfRule>
  </conditionalFormatting>
  <conditionalFormatting sqref="A28:C44">
    <cfRule type="containsBlanks" dxfId="15" priority="1">
      <formula>LEN(TRIM(A28))=0</formula>
    </cfRule>
  </conditionalFormatting>
  <conditionalFormatting sqref="A45:C58">
    <cfRule type="containsBlanks" dxfId="14" priority="2">
      <formula>LEN(TRIM(A45))=0</formula>
    </cfRule>
  </conditionalFormatting>
  <pageMargins left="0.51181102362204722" right="0.51181102362204722" top="1.3645833333333333" bottom="0.78740157480314965" header="0.31496062992125984" footer="0.31496062992125984"/>
  <pageSetup paperSize="9" orientation="portrait" r:id="rId1"/>
  <headerFooter>
    <oddHeader>&amp;C&amp;"-,Negrito"&amp;15&amp;G</oddHeader>
    <oddFooter xml:space="preserve">&amp;C&amp;G&amp;R&amp;10&amp;K00-002página 0&amp;P
</oddFooter>
  </headerFooter>
  <rowBreaks count="1" manualBreakCount="1">
    <brk id="35" max="2" man="1"/>
  </rowBreaks>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27A333-8B40-4337-A66B-4B8DA00C10F6}">
  <dimension ref="A1:C63"/>
  <sheetViews>
    <sheetView view="pageBreakPreview" topLeftCell="A33" zoomScaleNormal="100" zoomScaleSheetLayoutView="100" workbookViewId="0">
      <selection activeCell="A33" sqref="A33:C33"/>
    </sheetView>
  </sheetViews>
  <sheetFormatPr defaultRowHeight="15" x14ac:dyDescent="0.25"/>
  <cols>
    <col min="1" max="1" width="32.7109375" customWidth="1"/>
    <col min="2" max="3" width="28.7109375" customWidth="1"/>
  </cols>
  <sheetData>
    <row r="1" spans="1:3" ht="24.95" customHeight="1" x14ac:dyDescent="0.25">
      <c r="A1" s="188" t="s">
        <v>554</v>
      </c>
      <c r="B1" s="141"/>
      <c r="C1" s="142"/>
    </row>
    <row r="2" spans="1:3" ht="24.95" customHeight="1" x14ac:dyDescent="0.25">
      <c r="A2" s="160" t="s">
        <v>460</v>
      </c>
      <c r="B2" s="161"/>
      <c r="C2" s="162"/>
    </row>
    <row r="3" spans="1:3" s="9" customFormat="1" ht="15" customHeight="1" x14ac:dyDescent="0.25">
      <c r="A3" s="143" t="s">
        <v>0</v>
      </c>
      <c r="B3" s="144"/>
      <c r="C3" s="145"/>
    </row>
    <row r="4" spans="1:3" s="5" customFormat="1" ht="9.9499999999999993" customHeight="1" x14ac:dyDescent="0.25">
      <c r="A4" s="123" t="s">
        <v>50</v>
      </c>
      <c r="B4" s="124"/>
      <c r="C4" s="30" t="s">
        <v>108</v>
      </c>
    </row>
    <row r="5" spans="1:3" s="22" customFormat="1" ht="15" customHeight="1" x14ac:dyDescent="0.25">
      <c r="A5" s="119">
        <f>Preencher!B3</f>
        <v>0</v>
      </c>
      <c r="B5" s="121"/>
      <c r="C5" s="33">
        <f>Preencher!B4</f>
        <v>0</v>
      </c>
    </row>
    <row r="6" spans="1:3" s="5" customFormat="1" ht="9.9499999999999993" customHeight="1" x14ac:dyDescent="0.25">
      <c r="A6" s="23" t="s">
        <v>363</v>
      </c>
      <c r="B6" s="30" t="s">
        <v>364</v>
      </c>
      <c r="C6" s="30" t="s">
        <v>112</v>
      </c>
    </row>
    <row r="7" spans="1:3" s="18" customFormat="1" ht="15" customHeight="1" x14ac:dyDescent="0.25">
      <c r="A7" s="19">
        <f>Preencher!B6</f>
        <v>0</v>
      </c>
      <c r="B7" s="33">
        <f>Preencher!B7</f>
        <v>0</v>
      </c>
      <c r="C7" s="20">
        <f>Preencher!B8</f>
        <v>0</v>
      </c>
    </row>
    <row r="8" spans="1:3" s="15" customFormat="1" ht="9.9499999999999993" customHeight="1" x14ac:dyDescent="0.25">
      <c r="A8" s="123" t="s">
        <v>109</v>
      </c>
      <c r="B8" s="127"/>
      <c r="C8" s="124"/>
    </row>
    <row r="9" spans="1:3" s="18" customFormat="1" ht="15" customHeight="1" x14ac:dyDescent="0.25">
      <c r="A9" s="119">
        <f>Preencher!B5</f>
        <v>0</v>
      </c>
      <c r="B9" s="120"/>
      <c r="C9" s="121"/>
    </row>
    <row r="10" spans="1:3" s="15" customFormat="1" ht="9.9499999999999993" customHeight="1" x14ac:dyDescent="0.25">
      <c r="A10" s="123" t="s">
        <v>110</v>
      </c>
      <c r="B10" s="127"/>
      <c r="C10" s="124"/>
    </row>
    <row r="11" spans="1:3" s="18" customFormat="1" ht="15" customHeight="1" x14ac:dyDescent="0.25">
      <c r="A11" s="119">
        <f>Preencher!B9</f>
        <v>0</v>
      </c>
      <c r="B11" s="120"/>
      <c r="C11" s="121"/>
    </row>
    <row r="12" spans="1:3" s="9" customFormat="1" ht="15" customHeight="1" x14ac:dyDescent="0.25">
      <c r="A12" s="116" t="s">
        <v>1</v>
      </c>
      <c r="B12" s="117"/>
      <c r="C12" s="118"/>
    </row>
    <row r="13" spans="1:3" s="5" customFormat="1" ht="9.9499999999999993" customHeight="1" x14ac:dyDescent="0.25">
      <c r="A13" s="123" t="s">
        <v>111</v>
      </c>
      <c r="B13" s="124"/>
      <c r="C13" s="30" t="s">
        <v>112</v>
      </c>
    </row>
    <row r="14" spans="1:3" s="18" customFormat="1" ht="15" customHeight="1" x14ac:dyDescent="0.25">
      <c r="A14" s="119">
        <f>Preencher!B11</f>
        <v>0</v>
      </c>
      <c r="B14" s="121"/>
      <c r="C14" s="33">
        <f>Preencher!B12</f>
        <v>0</v>
      </c>
    </row>
    <row r="15" spans="1:3" s="5" customFormat="1" ht="9.9499999999999993" customHeight="1" x14ac:dyDescent="0.25">
      <c r="A15" s="123" t="s">
        <v>113</v>
      </c>
      <c r="B15" s="124"/>
      <c r="C15" s="30" t="s">
        <v>49</v>
      </c>
    </row>
    <row r="16" spans="1:3" s="18" customFormat="1" ht="15" customHeight="1" x14ac:dyDescent="0.25">
      <c r="A16" s="119">
        <f>Preencher!B13</f>
        <v>0</v>
      </c>
      <c r="B16" s="121"/>
      <c r="C16" s="33">
        <f>Preencher!B14</f>
        <v>0</v>
      </c>
    </row>
    <row r="17" spans="1:3" s="15" customFormat="1" ht="9.9499999999999993" customHeight="1" x14ac:dyDescent="0.25">
      <c r="A17" s="123" t="s">
        <v>110</v>
      </c>
      <c r="B17" s="127"/>
      <c r="C17" s="124"/>
    </row>
    <row r="18" spans="1:3" s="5" customFormat="1" ht="14.1" customHeight="1" x14ac:dyDescent="0.25">
      <c r="A18" s="163">
        <f>Preencher!B15</f>
        <v>0</v>
      </c>
      <c r="B18" s="164"/>
      <c r="C18" s="165"/>
    </row>
    <row r="19" spans="1:3" s="9" customFormat="1" ht="15" customHeight="1" x14ac:dyDescent="0.25">
      <c r="A19" s="116" t="s">
        <v>2</v>
      </c>
      <c r="B19" s="117"/>
      <c r="C19" s="118"/>
    </row>
    <row r="20" spans="1:3" s="5" customFormat="1" ht="9.9499999999999993" customHeight="1" x14ac:dyDescent="0.25">
      <c r="A20" s="123" t="s">
        <v>35</v>
      </c>
      <c r="B20" s="124"/>
      <c r="C20" s="30" t="s">
        <v>140</v>
      </c>
    </row>
    <row r="21" spans="1:3" s="22" customFormat="1" ht="15" customHeight="1" x14ac:dyDescent="0.25">
      <c r="A21" s="119">
        <f>Preencher!B40</f>
        <v>0</v>
      </c>
      <c r="B21" s="121"/>
      <c r="C21" s="31">
        <f>Preencher!B41</f>
        <v>0</v>
      </c>
    </row>
    <row r="22" spans="1:3" s="5" customFormat="1" ht="9.9499999999999993" customHeight="1" x14ac:dyDescent="0.25">
      <c r="A22" s="123" t="s">
        <v>59</v>
      </c>
      <c r="B22" s="124"/>
      <c r="C22" s="30" t="s">
        <v>102</v>
      </c>
    </row>
    <row r="23" spans="1:3" s="22" customFormat="1" ht="15" customHeight="1" x14ac:dyDescent="0.25">
      <c r="A23" s="119">
        <f>Preencher!B17</f>
        <v>0</v>
      </c>
      <c r="B23" s="121"/>
      <c r="C23" s="33">
        <f>Preencher!B39</f>
        <v>0</v>
      </c>
    </row>
    <row r="24" spans="1:3" s="15" customFormat="1" ht="9.9499999999999993" customHeight="1" x14ac:dyDescent="0.25">
      <c r="A24" s="123" t="s">
        <v>142</v>
      </c>
      <c r="B24" s="127"/>
      <c r="C24" s="124"/>
    </row>
    <row r="25" spans="1:3" s="18" customFormat="1" ht="14.1" customHeight="1" x14ac:dyDescent="0.25">
      <c r="A25" s="149">
        <f>Preencher!B18</f>
        <v>0</v>
      </c>
      <c r="B25" s="150"/>
      <c r="C25" s="151"/>
    </row>
    <row r="26" spans="1:3" s="5" customFormat="1" ht="9.9499999999999993" customHeight="1" x14ac:dyDescent="0.25">
      <c r="A26" s="16" t="s">
        <v>34</v>
      </c>
      <c r="B26" s="30" t="s">
        <v>51</v>
      </c>
      <c r="C26" s="30" t="s">
        <v>141</v>
      </c>
    </row>
    <row r="27" spans="1:3" s="22" customFormat="1" ht="15" customHeight="1" x14ac:dyDescent="0.25">
      <c r="A27" s="26">
        <f>Preencher!B19</f>
        <v>0</v>
      </c>
      <c r="B27" s="33">
        <f>Preencher!B20</f>
        <v>0</v>
      </c>
      <c r="C27" s="33">
        <f>Preencher!B22</f>
        <v>0</v>
      </c>
    </row>
    <row r="28" spans="1:3" s="15" customFormat="1" ht="9.9499999999999993" customHeight="1" x14ac:dyDescent="0.25">
      <c r="A28" s="123" t="s">
        <v>137</v>
      </c>
      <c r="B28" s="127"/>
      <c r="C28" s="124"/>
    </row>
    <row r="29" spans="1:3" s="18" customFormat="1" ht="14.1" customHeight="1" x14ac:dyDescent="0.25">
      <c r="A29" s="155" t="str">
        <f>Preencher!D21</f>
        <v xml:space="preserve">   Loteamento Residencial / Comercial ☐         Loteamento Residencial de Interesse Social ☐         Loteamento Industrial ☐</v>
      </c>
      <c r="B29" s="156"/>
      <c r="C29" s="157"/>
    </row>
    <row r="30" spans="1:3" s="9" customFormat="1" ht="15" customHeight="1" x14ac:dyDescent="0.25">
      <c r="A30" s="116" t="s">
        <v>31</v>
      </c>
      <c r="B30" s="117"/>
      <c r="C30" s="118"/>
    </row>
    <row r="31" spans="1:3" s="1" customFormat="1" ht="18.95" customHeight="1" x14ac:dyDescent="0.25">
      <c r="A31" s="114" t="s">
        <v>443</v>
      </c>
      <c r="B31" s="114"/>
      <c r="C31" s="114"/>
    </row>
    <row r="32" spans="1:3" s="1" customFormat="1" ht="18.95" customHeight="1" x14ac:dyDescent="0.25">
      <c r="A32" s="114" t="s">
        <v>452</v>
      </c>
      <c r="B32" s="114"/>
      <c r="C32" s="114"/>
    </row>
    <row r="33" spans="1:3" s="1" customFormat="1" ht="18.95" customHeight="1" x14ac:dyDescent="0.25">
      <c r="A33" s="114" t="s">
        <v>447</v>
      </c>
      <c r="B33" s="114"/>
      <c r="C33" s="114"/>
    </row>
    <row r="34" spans="1:3" s="1" customFormat="1" ht="18.95" customHeight="1" x14ac:dyDescent="0.25">
      <c r="A34" s="114" t="s">
        <v>445</v>
      </c>
      <c r="B34" s="114"/>
      <c r="C34" s="114"/>
    </row>
    <row r="35" spans="1:3" s="1" customFormat="1" ht="18.95" customHeight="1" x14ac:dyDescent="0.25">
      <c r="A35" s="114" t="s">
        <v>446</v>
      </c>
      <c r="B35" s="114"/>
      <c r="C35" s="114"/>
    </row>
    <row r="36" spans="1:3" s="1" customFormat="1" ht="18.95" customHeight="1" x14ac:dyDescent="0.25">
      <c r="A36" s="114" t="s">
        <v>453</v>
      </c>
      <c r="B36" s="114"/>
      <c r="C36" s="114"/>
    </row>
    <row r="37" spans="1:3" s="1" customFormat="1" ht="18.95" customHeight="1" x14ac:dyDescent="0.25">
      <c r="A37" s="114" t="s">
        <v>448</v>
      </c>
      <c r="B37" s="114"/>
      <c r="C37" s="114"/>
    </row>
    <row r="38" spans="1:3" s="1" customFormat="1" ht="18.95" customHeight="1" x14ac:dyDescent="0.25">
      <c r="A38" s="114" t="s">
        <v>449</v>
      </c>
      <c r="B38" s="114"/>
      <c r="C38" s="114"/>
    </row>
    <row r="39" spans="1:3" s="1" customFormat="1" ht="18.95" customHeight="1" x14ac:dyDescent="0.25">
      <c r="A39" s="114" t="s">
        <v>450</v>
      </c>
      <c r="B39" s="114"/>
      <c r="C39" s="114"/>
    </row>
    <row r="40" spans="1:3" s="1" customFormat="1" ht="18.95" customHeight="1" x14ac:dyDescent="0.25">
      <c r="A40" s="114" t="s">
        <v>451</v>
      </c>
      <c r="B40" s="114"/>
      <c r="C40" s="114"/>
    </row>
    <row r="41" spans="1:3" s="1" customFormat="1" ht="18.95" customHeight="1" x14ac:dyDescent="0.25">
      <c r="A41" s="114" t="s">
        <v>508</v>
      </c>
      <c r="B41" s="114"/>
      <c r="C41" s="114"/>
    </row>
    <row r="42" spans="1:3" s="1" customFormat="1" ht="18.95" customHeight="1" x14ac:dyDescent="0.25">
      <c r="A42" s="114" t="s">
        <v>455</v>
      </c>
      <c r="B42" s="114"/>
      <c r="C42" s="114"/>
    </row>
    <row r="43" spans="1:3" s="9" customFormat="1" ht="15" customHeight="1" x14ac:dyDescent="0.25">
      <c r="A43" s="116" t="s">
        <v>16</v>
      </c>
      <c r="B43" s="117"/>
      <c r="C43" s="118"/>
    </row>
    <row r="44" spans="1:3" ht="80.099999999999994" customHeight="1" x14ac:dyDescent="0.25">
      <c r="A44" s="111" t="s">
        <v>524</v>
      </c>
      <c r="B44" s="112"/>
      <c r="C44" s="113"/>
    </row>
    <row r="45" spans="1:3" s="8" customFormat="1" ht="12" customHeight="1" x14ac:dyDescent="0.25">
      <c r="A45" s="137" t="s">
        <v>20</v>
      </c>
      <c r="B45" s="138"/>
      <c r="C45" s="139"/>
    </row>
    <row r="46" spans="1:3" ht="45" customHeight="1" x14ac:dyDescent="0.25">
      <c r="A46" s="134" t="s">
        <v>22</v>
      </c>
      <c r="B46" s="135"/>
      <c r="C46" s="136"/>
    </row>
    <row r="47" spans="1:3" s="9" customFormat="1" ht="15" customHeight="1" x14ac:dyDescent="0.25">
      <c r="A47" s="116" t="s">
        <v>17</v>
      </c>
      <c r="B47" s="117"/>
      <c r="C47" s="118"/>
    </row>
    <row r="48" spans="1:3" ht="39.950000000000003" customHeight="1" x14ac:dyDescent="0.25">
      <c r="A48" s="111" t="s">
        <v>456</v>
      </c>
      <c r="B48" s="112"/>
      <c r="C48" s="113"/>
    </row>
    <row r="49" spans="1:3" s="8" customFormat="1" ht="12" customHeight="1" x14ac:dyDescent="0.25">
      <c r="A49" s="137" t="s">
        <v>20</v>
      </c>
      <c r="B49" s="138"/>
      <c r="C49" s="139"/>
    </row>
    <row r="50" spans="1:3" ht="45" customHeight="1" x14ac:dyDescent="0.25">
      <c r="A50" s="134" t="s">
        <v>23</v>
      </c>
      <c r="B50" s="135"/>
      <c r="C50" s="136"/>
    </row>
    <row r="51" spans="1:3" s="9" customFormat="1" ht="15" customHeight="1" x14ac:dyDescent="0.25">
      <c r="A51" s="116" t="s">
        <v>19</v>
      </c>
      <c r="B51" s="117"/>
      <c r="C51" s="118"/>
    </row>
    <row r="52" spans="1:3" s="5" customFormat="1" ht="9.9499999999999993" customHeight="1" x14ac:dyDescent="0.25">
      <c r="A52" s="123" t="s">
        <v>513</v>
      </c>
      <c r="B52" s="124"/>
      <c r="C52" s="17" t="s">
        <v>32</v>
      </c>
    </row>
    <row r="53" spans="1:3" s="22" customFormat="1" ht="15" customHeight="1" x14ac:dyDescent="0.25">
      <c r="A53" s="119"/>
      <c r="B53" s="121"/>
      <c r="C53" s="21"/>
    </row>
    <row r="54" spans="1:3" s="15" customFormat="1" ht="9.9499999999999993" customHeight="1" x14ac:dyDescent="0.25">
      <c r="A54" s="123" t="s">
        <v>459</v>
      </c>
      <c r="B54" s="127"/>
      <c r="C54" s="124"/>
    </row>
    <row r="55" spans="1:3" s="1" customFormat="1" ht="24" customHeight="1" x14ac:dyDescent="0.25">
      <c r="A55" s="189" t="s">
        <v>507</v>
      </c>
      <c r="B55" s="190"/>
      <c r="C55" s="190"/>
    </row>
    <row r="56" spans="1:3" s="15" customFormat="1" ht="9.9499999999999993" customHeight="1" x14ac:dyDescent="0.25">
      <c r="A56" s="123" t="s">
        <v>457</v>
      </c>
      <c r="B56" s="127"/>
      <c r="C56" s="124"/>
    </row>
    <row r="57" spans="1:3" s="1" customFormat="1" ht="24" customHeight="1" x14ac:dyDescent="0.25">
      <c r="A57" s="189" t="s">
        <v>506</v>
      </c>
      <c r="B57" s="190"/>
      <c r="C57" s="190"/>
    </row>
    <row r="58" spans="1:3" s="5" customFormat="1" ht="9.9499999999999993" customHeight="1" x14ac:dyDescent="0.25">
      <c r="A58" s="123" t="s">
        <v>121</v>
      </c>
      <c r="B58" s="124"/>
      <c r="C58" s="17" t="s">
        <v>116</v>
      </c>
    </row>
    <row r="59" spans="1:3" s="22" customFormat="1" ht="15" customHeight="1" x14ac:dyDescent="0.25">
      <c r="A59" s="119"/>
      <c r="B59" s="121"/>
      <c r="C59" s="21"/>
    </row>
    <row r="60" spans="1:3" s="15" customFormat="1" ht="9.9499999999999993" customHeight="1" x14ac:dyDescent="0.25">
      <c r="A60" s="123" t="s">
        <v>119</v>
      </c>
      <c r="B60" s="127"/>
      <c r="C60" s="124"/>
    </row>
    <row r="61" spans="1:3" s="5" customFormat="1" ht="66.75" customHeight="1" x14ac:dyDescent="0.25">
      <c r="A61" s="128" t="s">
        <v>458</v>
      </c>
      <c r="B61" s="129"/>
      <c r="C61" s="130"/>
    </row>
    <row r="62" spans="1:3" s="15" customFormat="1" ht="9.9499999999999993" customHeight="1" x14ac:dyDescent="0.25">
      <c r="A62" s="123" t="s">
        <v>128</v>
      </c>
      <c r="B62" s="127"/>
      <c r="C62" s="124"/>
    </row>
    <row r="63" spans="1:3" s="5" customFormat="1" ht="129.94999999999999" customHeight="1" x14ac:dyDescent="0.25">
      <c r="A63" s="167"/>
      <c r="B63" s="129"/>
      <c r="C63" s="130"/>
    </row>
  </sheetData>
  <mergeCells count="59">
    <mergeCell ref="A60:C60"/>
    <mergeCell ref="A61:C61"/>
    <mergeCell ref="A62:C62"/>
    <mergeCell ref="A63:C63"/>
    <mergeCell ref="A39:C39"/>
    <mergeCell ref="A40:C40"/>
    <mergeCell ref="A41:C41"/>
    <mergeCell ref="A55:C55"/>
    <mergeCell ref="A56:C56"/>
    <mergeCell ref="A57:C57"/>
    <mergeCell ref="A58:B58"/>
    <mergeCell ref="A59:B59"/>
    <mergeCell ref="A49:C49"/>
    <mergeCell ref="A50:C50"/>
    <mergeCell ref="A51:C51"/>
    <mergeCell ref="A52:B52"/>
    <mergeCell ref="A53:B53"/>
    <mergeCell ref="A54:C54"/>
    <mergeCell ref="A43:C43"/>
    <mergeCell ref="A44:C44"/>
    <mergeCell ref="A45:C45"/>
    <mergeCell ref="A46:C46"/>
    <mergeCell ref="A47:C47"/>
    <mergeCell ref="A48:C48"/>
    <mergeCell ref="A37:C37"/>
    <mergeCell ref="A38:C38"/>
    <mergeCell ref="A42:C42"/>
    <mergeCell ref="A29:C29"/>
    <mergeCell ref="A30:C30"/>
    <mergeCell ref="A31:C31"/>
    <mergeCell ref="A33:C33"/>
    <mergeCell ref="A34:C34"/>
    <mergeCell ref="A35:C35"/>
    <mergeCell ref="A32:C32"/>
    <mergeCell ref="A36:C36"/>
    <mergeCell ref="A28:C28"/>
    <mergeCell ref="A15:B15"/>
    <mergeCell ref="A16:B16"/>
    <mergeCell ref="A17:C17"/>
    <mergeCell ref="A18:C18"/>
    <mergeCell ref="A19:C19"/>
    <mergeCell ref="A20:B20"/>
    <mergeCell ref="A21:B21"/>
    <mergeCell ref="A22:B22"/>
    <mergeCell ref="A23:B23"/>
    <mergeCell ref="A24:C24"/>
    <mergeCell ref="A25:C25"/>
    <mergeCell ref="A14:B14"/>
    <mergeCell ref="A1:C1"/>
    <mergeCell ref="A2:C2"/>
    <mergeCell ref="A3:C3"/>
    <mergeCell ref="A4:B4"/>
    <mergeCell ref="A5:B5"/>
    <mergeCell ref="A8:C8"/>
    <mergeCell ref="A9:C9"/>
    <mergeCell ref="A10:C10"/>
    <mergeCell ref="A11:C11"/>
    <mergeCell ref="A12:C12"/>
    <mergeCell ref="A13:B13"/>
  </mergeCells>
  <conditionalFormatting sqref="A1:C2 A30:C51">
    <cfRule type="containsBlanks" dxfId="13" priority="10">
      <formula>LEN(TRIM(A1))=0</formula>
    </cfRule>
  </conditionalFormatting>
  <conditionalFormatting sqref="A1:C29">
    <cfRule type="cellIs" dxfId="12" priority="1" operator="between">
      <formula>0</formula>
      <formula>0</formula>
    </cfRule>
  </conditionalFormatting>
  <conditionalFormatting sqref="A3:C5">
    <cfRule type="containsBlanks" dxfId="11" priority="9">
      <formula>LEN(TRIM(A3))=0</formula>
    </cfRule>
  </conditionalFormatting>
  <conditionalFormatting sqref="A8:C16 A18:C18">
    <cfRule type="containsBlanks" dxfId="10" priority="8">
      <formula>LEN(TRIM(A8))=0</formula>
    </cfRule>
  </conditionalFormatting>
  <conditionalFormatting sqref="A19:C23">
    <cfRule type="containsBlanks" dxfId="9" priority="5">
      <formula>LEN(TRIM(A19))=0</formula>
    </cfRule>
  </conditionalFormatting>
  <conditionalFormatting sqref="A24:C29">
    <cfRule type="containsBlanks" dxfId="8" priority="7">
      <formula>LEN(TRIM(A24))=0</formula>
    </cfRule>
  </conditionalFormatting>
  <conditionalFormatting sqref="A52:C63">
    <cfRule type="containsBlanks" dxfId="7" priority="2">
      <formula>LEN(TRIM(A52))=0</formula>
    </cfRule>
  </conditionalFormatting>
  <dataValidations disablePrompts="1" count="1">
    <dataValidation type="list" showInputMessage="1" showErrorMessage="1" errorTitle="ERRO" sqref="C55 C57" xr:uid="{DD99186F-48E3-4E5A-9846-311350A1DF44}">
      <formula1>"ATENDIDO, PARCIALMENTE ATENDIDO, NÃO ATENDIDO"</formula1>
    </dataValidation>
  </dataValidations>
  <pageMargins left="0.511811024" right="0.511811024" top="1.34375" bottom="0.78740157499999996" header="0.31496062000000002" footer="0.31496062000000002"/>
  <pageSetup paperSize="9" orientation="portrait" r:id="rId1"/>
  <headerFooter>
    <oddHeader>&amp;C&amp;G</oddHeader>
    <oddFooter xml:space="preserve">&amp;C&amp;G&amp;R&amp;10&amp;K00-002página 0&amp;P
</oddFoot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CBB75A-AE7F-49D1-953D-3C4475297103}">
  <dimension ref="A1:G75"/>
  <sheetViews>
    <sheetView view="pageBreakPreview" zoomScaleNormal="100" zoomScaleSheetLayoutView="100" workbookViewId="0">
      <selection activeCell="A14" sqref="A14:C14"/>
    </sheetView>
  </sheetViews>
  <sheetFormatPr defaultRowHeight="15" x14ac:dyDescent="0.25"/>
  <cols>
    <col min="1" max="1" width="8.7109375" customWidth="1"/>
    <col min="2" max="2" width="60.7109375" customWidth="1"/>
    <col min="3" max="3" width="28.7109375" customWidth="1"/>
    <col min="5" max="5" width="22.7109375" customWidth="1"/>
    <col min="6" max="6" width="44.42578125" customWidth="1"/>
    <col min="7" max="7" width="18" customWidth="1"/>
  </cols>
  <sheetData>
    <row r="1" spans="1:7" ht="24.95" customHeight="1" x14ac:dyDescent="0.25">
      <c r="A1" s="140" t="s">
        <v>555</v>
      </c>
      <c r="B1" s="141"/>
      <c r="C1" s="142"/>
    </row>
    <row r="2" spans="1:7" ht="39.950000000000003" customHeight="1" x14ac:dyDescent="0.25">
      <c r="A2" s="160" t="s">
        <v>525</v>
      </c>
      <c r="B2" s="161"/>
      <c r="C2" s="162"/>
    </row>
    <row r="3" spans="1:7" s="9" customFormat="1" ht="15" customHeight="1" x14ac:dyDescent="0.25">
      <c r="A3" s="116" t="s">
        <v>56</v>
      </c>
      <c r="B3" s="117"/>
      <c r="C3" s="118"/>
    </row>
    <row r="4" spans="1:7" s="5" customFormat="1" ht="9.9499999999999993" customHeight="1" x14ac:dyDescent="0.25">
      <c r="A4" s="123" t="s">
        <v>35</v>
      </c>
      <c r="B4" s="124"/>
      <c r="C4" s="30" t="s">
        <v>140</v>
      </c>
    </row>
    <row r="5" spans="1:7" s="22" customFormat="1" ht="15" customHeight="1" x14ac:dyDescent="0.25">
      <c r="A5" s="119">
        <f>Preencher!B40</f>
        <v>0</v>
      </c>
      <c r="B5" s="121"/>
      <c r="C5" s="31">
        <f>Preencher!B41</f>
        <v>0</v>
      </c>
    </row>
    <row r="6" spans="1:7" s="5" customFormat="1" ht="9.9499999999999993" customHeight="1" x14ac:dyDescent="0.25">
      <c r="A6" s="123" t="s">
        <v>59</v>
      </c>
      <c r="B6" s="124"/>
      <c r="C6" s="30" t="s">
        <v>102</v>
      </c>
    </row>
    <row r="7" spans="1:7" s="22" customFormat="1" ht="15" customHeight="1" x14ac:dyDescent="0.25">
      <c r="A7" s="119">
        <f>Preencher!B17</f>
        <v>0</v>
      </c>
      <c r="B7" s="121"/>
      <c r="C7" s="32">
        <f>Preencher!B39</f>
        <v>0</v>
      </c>
    </row>
    <row r="8" spans="1:7" s="15" customFormat="1" ht="9.9499999999999993" customHeight="1" x14ac:dyDescent="0.25">
      <c r="A8" s="123" t="s">
        <v>142</v>
      </c>
      <c r="B8" s="127"/>
      <c r="C8" s="16" t="s">
        <v>141</v>
      </c>
    </row>
    <row r="9" spans="1:7" s="18" customFormat="1" ht="14.1" customHeight="1" x14ac:dyDescent="0.25">
      <c r="A9" s="149">
        <f>Preencher!B18</f>
        <v>0</v>
      </c>
      <c r="B9" s="150"/>
      <c r="C9" s="19">
        <f>Preencher!B22</f>
        <v>0</v>
      </c>
    </row>
    <row r="10" spans="1:7" s="5" customFormat="1" ht="9.9499999999999993" customHeight="1" x14ac:dyDescent="0.25">
      <c r="A10" s="123" t="s">
        <v>34</v>
      </c>
      <c r="B10" s="124"/>
      <c r="C10" s="30" t="s">
        <v>51</v>
      </c>
    </row>
    <row r="11" spans="1:7" s="22" customFormat="1" ht="15" customHeight="1" x14ac:dyDescent="0.25">
      <c r="A11" s="166">
        <f>Preencher!B19</f>
        <v>0</v>
      </c>
      <c r="B11" s="121"/>
      <c r="C11" s="33">
        <f>Preencher!B20</f>
        <v>0</v>
      </c>
    </row>
    <row r="12" spans="1:7" s="15" customFormat="1" ht="9.9499999999999993" customHeight="1" x14ac:dyDescent="0.25">
      <c r="A12" s="123" t="s">
        <v>137</v>
      </c>
      <c r="B12" s="127"/>
      <c r="C12" s="124"/>
    </row>
    <row r="13" spans="1:7" ht="20.100000000000001" customHeight="1" x14ac:dyDescent="0.25">
      <c r="A13" s="155" t="str">
        <f>Preencher!D21</f>
        <v xml:space="preserve">   Loteamento Residencial / Comercial ☐         Loteamento Residencial de Interesse Social ☐         Loteamento Industrial ☐</v>
      </c>
      <c r="B13" s="156"/>
      <c r="C13" s="157"/>
    </row>
    <row r="14" spans="1:7" s="9" customFormat="1" ht="15" customHeight="1" x14ac:dyDescent="0.25">
      <c r="A14" s="173" t="s">
        <v>60</v>
      </c>
      <c r="B14" s="173"/>
      <c r="C14" s="173"/>
    </row>
    <row r="15" spans="1:7" s="13" customFormat="1" ht="18" customHeight="1" x14ac:dyDescent="0.2">
      <c r="A15" s="12" t="s">
        <v>57</v>
      </c>
      <c r="B15" s="12" t="s">
        <v>144</v>
      </c>
      <c r="C15" s="12" t="s">
        <v>143</v>
      </c>
      <c r="E15" s="2"/>
      <c r="F15" s="2"/>
      <c r="G15" s="2"/>
    </row>
    <row r="16" spans="1:7" ht="24" customHeight="1" x14ac:dyDescent="0.25">
      <c r="A16" s="14">
        <v>1</v>
      </c>
      <c r="B16" s="11" t="s">
        <v>465</v>
      </c>
      <c r="C16" s="34" t="s">
        <v>510</v>
      </c>
      <c r="E16" s="3"/>
      <c r="F16" s="3"/>
      <c r="G16" s="3"/>
    </row>
    <row r="17" spans="1:7" ht="18" customHeight="1" x14ac:dyDescent="0.25">
      <c r="A17" s="14">
        <v>2</v>
      </c>
      <c r="B17" s="11" t="s">
        <v>466</v>
      </c>
      <c r="C17" s="34" t="s">
        <v>145</v>
      </c>
      <c r="E17" s="3"/>
      <c r="F17" s="3"/>
      <c r="G17" s="3"/>
    </row>
    <row r="18" spans="1:7" ht="18" customHeight="1" x14ac:dyDescent="0.25">
      <c r="A18" s="14">
        <v>3</v>
      </c>
      <c r="B18" s="11" t="s">
        <v>471</v>
      </c>
      <c r="C18" s="34" t="s">
        <v>145</v>
      </c>
      <c r="E18" s="3"/>
      <c r="F18" s="3"/>
      <c r="G18" s="3"/>
    </row>
    <row r="19" spans="1:7" ht="18" customHeight="1" x14ac:dyDescent="0.25">
      <c r="A19" s="14">
        <v>4</v>
      </c>
      <c r="B19" s="11" t="s">
        <v>472</v>
      </c>
      <c r="C19" s="34" t="s">
        <v>145</v>
      </c>
      <c r="E19" s="3"/>
      <c r="F19" s="3"/>
      <c r="G19" s="3"/>
    </row>
    <row r="20" spans="1:7" ht="18" customHeight="1" x14ac:dyDescent="0.25">
      <c r="A20" s="14">
        <v>5</v>
      </c>
      <c r="B20" s="11" t="s">
        <v>467</v>
      </c>
      <c r="C20" s="34" t="s">
        <v>511</v>
      </c>
      <c r="E20" s="3"/>
      <c r="F20" s="3"/>
      <c r="G20" s="3"/>
    </row>
    <row r="21" spans="1:7" ht="18" customHeight="1" x14ac:dyDescent="0.25">
      <c r="A21" s="14">
        <v>6</v>
      </c>
      <c r="B21" s="11" t="s">
        <v>468</v>
      </c>
      <c r="C21" s="34" t="s">
        <v>145</v>
      </c>
      <c r="E21" s="3"/>
      <c r="F21" s="3"/>
      <c r="G21" s="3"/>
    </row>
    <row r="22" spans="1:7" ht="18" customHeight="1" x14ac:dyDescent="0.25">
      <c r="A22" s="14">
        <v>7</v>
      </c>
      <c r="B22" s="11" t="s">
        <v>469</v>
      </c>
      <c r="C22" s="34" t="s">
        <v>145</v>
      </c>
      <c r="E22" s="3"/>
      <c r="F22" s="3"/>
      <c r="G22" s="3"/>
    </row>
    <row r="23" spans="1:7" ht="18" customHeight="1" x14ac:dyDescent="0.25">
      <c r="A23" s="14">
        <v>8</v>
      </c>
      <c r="B23" s="11" t="s">
        <v>470</v>
      </c>
      <c r="C23" s="34" t="s">
        <v>145</v>
      </c>
      <c r="E23" s="3"/>
      <c r="F23" s="3"/>
      <c r="G23" s="3"/>
    </row>
    <row r="24" spans="1:7" ht="18" customHeight="1" x14ac:dyDescent="0.25">
      <c r="A24" s="14">
        <v>9</v>
      </c>
      <c r="B24" s="11" t="s">
        <v>509</v>
      </c>
      <c r="C24" s="34" t="s">
        <v>145</v>
      </c>
      <c r="E24" s="3"/>
      <c r="F24" s="3"/>
      <c r="G24" s="3"/>
    </row>
    <row r="25" spans="1:7" ht="18" customHeight="1" x14ac:dyDescent="0.25">
      <c r="A25" s="14">
        <v>10</v>
      </c>
      <c r="B25" s="11" t="s">
        <v>473</v>
      </c>
      <c r="C25" s="34" t="s">
        <v>145</v>
      </c>
      <c r="E25" s="3"/>
      <c r="F25" s="3"/>
      <c r="G25" s="3"/>
    </row>
    <row r="26" spans="1:7" ht="18" customHeight="1" x14ac:dyDescent="0.25">
      <c r="A26" s="14">
        <v>11</v>
      </c>
      <c r="B26" s="11" t="s">
        <v>474</v>
      </c>
      <c r="C26" s="34" t="s">
        <v>145</v>
      </c>
      <c r="E26" s="3"/>
      <c r="F26" s="3"/>
      <c r="G26" s="3"/>
    </row>
    <row r="27" spans="1:7" s="9" customFormat="1" ht="15" customHeight="1" x14ac:dyDescent="0.25">
      <c r="A27" s="173" t="s">
        <v>481</v>
      </c>
      <c r="B27" s="173"/>
      <c r="C27" s="173"/>
      <c r="E27" s="3"/>
      <c r="F27" s="50"/>
      <c r="G27" s="3"/>
    </row>
    <row r="28" spans="1:7" s="13" customFormat="1" ht="18" customHeight="1" x14ac:dyDescent="0.2">
      <c r="A28" s="12" t="s">
        <v>57</v>
      </c>
      <c r="B28" s="12" t="s">
        <v>144</v>
      </c>
      <c r="C28" s="12" t="s">
        <v>143</v>
      </c>
      <c r="E28" s="2"/>
      <c r="F28" s="2"/>
      <c r="G28" s="2"/>
    </row>
    <row r="29" spans="1:7" ht="18" customHeight="1" x14ac:dyDescent="0.25">
      <c r="A29" s="14">
        <v>12</v>
      </c>
      <c r="B29" s="11" t="s">
        <v>477</v>
      </c>
      <c r="C29" s="34" t="s">
        <v>145</v>
      </c>
      <c r="E29" s="3"/>
      <c r="F29" s="3"/>
      <c r="G29" s="3"/>
    </row>
    <row r="30" spans="1:7" ht="18" customHeight="1" x14ac:dyDescent="0.25">
      <c r="A30" s="14">
        <v>13</v>
      </c>
      <c r="B30" s="11" t="s">
        <v>478</v>
      </c>
      <c r="C30" s="34" t="s">
        <v>145</v>
      </c>
      <c r="E30" s="3"/>
      <c r="F30" s="3"/>
      <c r="G30" s="3"/>
    </row>
    <row r="31" spans="1:7" ht="18" customHeight="1" x14ac:dyDescent="0.25">
      <c r="A31" s="14">
        <v>14</v>
      </c>
      <c r="B31" s="11" t="s">
        <v>479</v>
      </c>
      <c r="C31" s="34" t="s">
        <v>145</v>
      </c>
      <c r="E31" s="3"/>
      <c r="F31" s="3"/>
      <c r="G31" s="3"/>
    </row>
    <row r="32" spans="1:7" ht="18" customHeight="1" x14ac:dyDescent="0.25">
      <c r="A32" s="14">
        <v>15</v>
      </c>
      <c r="B32" s="11" t="s">
        <v>480</v>
      </c>
      <c r="C32" s="34" t="s">
        <v>145</v>
      </c>
      <c r="E32" s="3"/>
      <c r="F32" s="3"/>
      <c r="G32" s="3"/>
    </row>
    <row r="33" spans="1:7" ht="18" customHeight="1" x14ac:dyDescent="0.25">
      <c r="A33" s="14">
        <v>16</v>
      </c>
      <c r="B33" s="11" t="s">
        <v>483</v>
      </c>
      <c r="C33" s="34" t="s">
        <v>145</v>
      </c>
      <c r="E33" s="3"/>
      <c r="F33" s="3"/>
      <c r="G33" s="3"/>
    </row>
    <row r="34" spans="1:7" ht="18" customHeight="1" x14ac:dyDescent="0.25">
      <c r="A34" s="14">
        <v>17</v>
      </c>
      <c r="B34" s="11" t="s">
        <v>484</v>
      </c>
      <c r="C34" s="34" t="s">
        <v>145</v>
      </c>
      <c r="E34" s="3"/>
      <c r="F34" s="3"/>
      <c r="G34" s="3"/>
    </row>
    <row r="35" spans="1:7" ht="18" customHeight="1" x14ac:dyDescent="0.25">
      <c r="A35" s="14">
        <v>18</v>
      </c>
      <c r="B35" s="11" t="s">
        <v>485</v>
      </c>
      <c r="C35" s="34" t="s">
        <v>145</v>
      </c>
      <c r="E35" s="3"/>
      <c r="F35" s="3"/>
      <c r="G35" s="3"/>
    </row>
    <row r="36" spans="1:7" ht="18" customHeight="1" x14ac:dyDescent="0.25">
      <c r="A36" s="14">
        <v>19</v>
      </c>
      <c r="B36" s="11" t="s">
        <v>482</v>
      </c>
      <c r="C36" s="34" t="s">
        <v>145</v>
      </c>
      <c r="E36" s="3"/>
      <c r="F36" s="3"/>
      <c r="G36" s="3"/>
    </row>
    <row r="37" spans="1:7" ht="18" customHeight="1" x14ac:dyDescent="0.25">
      <c r="A37" s="14">
        <v>20</v>
      </c>
      <c r="B37" s="11" t="s">
        <v>475</v>
      </c>
      <c r="C37" s="34" t="s">
        <v>145</v>
      </c>
      <c r="E37" s="3"/>
      <c r="F37" s="3"/>
      <c r="G37" s="3"/>
    </row>
    <row r="38" spans="1:7" ht="18" customHeight="1" x14ac:dyDescent="0.25">
      <c r="A38" s="14">
        <v>21</v>
      </c>
      <c r="B38" s="11" t="s">
        <v>476</v>
      </c>
      <c r="C38" s="34" t="s">
        <v>145</v>
      </c>
      <c r="E38" s="3"/>
      <c r="F38" s="3"/>
      <c r="G38" s="3"/>
    </row>
    <row r="39" spans="1:7" s="9" customFormat="1" ht="15" customHeight="1" x14ac:dyDescent="0.25">
      <c r="A39" s="173" t="s">
        <v>486</v>
      </c>
      <c r="B39" s="173"/>
      <c r="C39" s="173"/>
      <c r="E39" s="2"/>
      <c r="F39" s="2"/>
      <c r="G39" s="2"/>
    </row>
    <row r="40" spans="1:7" s="13" customFormat="1" ht="18" customHeight="1" x14ac:dyDescent="0.2">
      <c r="A40" s="12" t="s">
        <v>57</v>
      </c>
      <c r="B40" s="12" t="s">
        <v>144</v>
      </c>
      <c r="C40" s="12" t="s">
        <v>143</v>
      </c>
    </row>
    <row r="41" spans="1:7" ht="18" customHeight="1" x14ac:dyDescent="0.25">
      <c r="A41" s="14">
        <v>22</v>
      </c>
      <c r="B41" s="11" t="s">
        <v>501</v>
      </c>
      <c r="C41" s="34" t="s">
        <v>145</v>
      </c>
      <c r="E41" s="3"/>
      <c r="F41" s="3"/>
      <c r="G41" s="3"/>
    </row>
    <row r="42" spans="1:7" ht="18" customHeight="1" x14ac:dyDescent="0.25">
      <c r="A42" s="14">
        <v>23</v>
      </c>
      <c r="B42" s="11" t="s">
        <v>496</v>
      </c>
      <c r="C42" s="34" t="s">
        <v>145</v>
      </c>
      <c r="E42" s="3"/>
      <c r="F42" s="3"/>
      <c r="G42" s="3"/>
    </row>
    <row r="43" spans="1:7" ht="24" customHeight="1" x14ac:dyDescent="0.25">
      <c r="A43" s="14">
        <v>24</v>
      </c>
      <c r="B43" s="11" t="s">
        <v>497</v>
      </c>
      <c r="C43" s="34" t="s">
        <v>145</v>
      </c>
      <c r="E43" s="3"/>
      <c r="F43" s="3"/>
      <c r="G43" s="3"/>
    </row>
    <row r="44" spans="1:7" ht="18" customHeight="1" x14ac:dyDescent="0.25">
      <c r="A44" s="14">
        <v>25</v>
      </c>
      <c r="B44" s="11" t="s">
        <v>498</v>
      </c>
      <c r="C44" s="34" t="s">
        <v>145</v>
      </c>
      <c r="E44" s="3"/>
      <c r="F44" s="3"/>
      <c r="G44" s="3"/>
    </row>
    <row r="45" spans="1:7" ht="24" customHeight="1" x14ac:dyDescent="0.25">
      <c r="A45" s="14">
        <v>26</v>
      </c>
      <c r="B45" s="11" t="s">
        <v>499</v>
      </c>
      <c r="C45" s="34" t="s">
        <v>145</v>
      </c>
      <c r="E45" s="3"/>
      <c r="F45" s="3"/>
      <c r="G45" s="3"/>
    </row>
    <row r="46" spans="1:7" ht="24" customHeight="1" x14ac:dyDescent="0.25">
      <c r="A46" s="14">
        <v>27</v>
      </c>
      <c r="B46" s="11" t="s">
        <v>500</v>
      </c>
      <c r="C46" s="34" t="s">
        <v>145</v>
      </c>
      <c r="E46" s="3"/>
      <c r="F46" s="3"/>
      <c r="G46" s="3"/>
    </row>
    <row r="47" spans="1:7" ht="24" customHeight="1" x14ac:dyDescent="0.25">
      <c r="A47" s="14">
        <v>28</v>
      </c>
      <c r="B47" s="11" t="s">
        <v>502</v>
      </c>
      <c r="C47" s="34" t="s">
        <v>145</v>
      </c>
      <c r="E47" s="3"/>
      <c r="F47" s="3"/>
      <c r="G47" s="3"/>
    </row>
    <row r="48" spans="1:7" ht="18" customHeight="1" x14ac:dyDescent="0.25">
      <c r="A48" s="14">
        <v>29</v>
      </c>
      <c r="B48" s="11" t="s">
        <v>487</v>
      </c>
      <c r="C48" s="34" t="s">
        <v>145</v>
      </c>
      <c r="E48" s="3"/>
      <c r="F48" s="3"/>
      <c r="G48" s="3"/>
    </row>
    <row r="49" spans="1:7" ht="18" customHeight="1" x14ac:dyDescent="0.25">
      <c r="A49" s="14">
        <v>30</v>
      </c>
      <c r="B49" s="11" t="s">
        <v>488</v>
      </c>
      <c r="C49" s="34" t="s">
        <v>145</v>
      </c>
      <c r="E49" s="3"/>
      <c r="F49" s="3"/>
      <c r="G49" s="3"/>
    </row>
    <row r="50" spans="1:7" ht="18" customHeight="1" x14ac:dyDescent="0.25">
      <c r="A50" s="14">
        <v>31</v>
      </c>
      <c r="B50" s="11" t="s">
        <v>489</v>
      </c>
      <c r="C50" s="34" t="s">
        <v>145</v>
      </c>
      <c r="E50" s="3"/>
      <c r="F50" s="3"/>
      <c r="G50" s="3"/>
    </row>
    <row r="51" spans="1:7" ht="18" customHeight="1" x14ac:dyDescent="0.25">
      <c r="A51" s="14">
        <v>32</v>
      </c>
      <c r="B51" s="11" t="s">
        <v>490</v>
      </c>
      <c r="C51" s="34" t="s">
        <v>145</v>
      </c>
      <c r="E51" s="3"/>
      <c r="F51" s="3"/>
      <c r="G51" s="3"/>
    </row>
    <row r="52" spans="1:7" ht="18" customHeight="1" x14ac:dyDescent="0.25">
      <c r="A52" s="14">
        <v>33</v>
      </c>
      <c r="B52" s="11" t="s">
        <v>462</v>
      </c>
      <c r="C52" s="34" t="s">
        <v>145</v>
      </c>
      <c r="E52" s="3"/>
      <c r="F52" s="3"/>
      <c r="G52" s="3"/>
    </row>
    <row r="53" spans="1:7" ht="18" customHeight="1" x14ac:dyDescent="0.25">
      <c r="A53" s="14">
        <v>34</v>
      </c>
      <c r="B53" s="11" t="s">
        <v>491</v>
      </c>
      <c r="C53" s="34" t="s">
        <v>145</v>
      </c>
      <c r="E53" s="3"/>
      <c r="F53" s="3"/>
      <c r="G53" s="3"/>
    </row>
    <row r="54" spans="1:7" ht="18" customHeight="1" x14ac:dyDescent="0.25">
      <c r="A54" s="14">
        <v>35</v>
      </c>
      <c r="B54" s="11" t="s">
        <v>492</v>
      </c>
      <c r="C54" s="34" t="s">
        <v>145</v>
      </c>
      <c r="E54" s="3"/>
      <c r="F54" s="3"/>
      <c r="G54" s="3"/>
    </row>
    <row r="55" spans="1:7" ht="18" customHeight="1" x14ac:dyDescent="0.25">
      <c r="A55" s="14">
        <v>36</v>
      </c>
      <c r="B55" s="11" t="s">
        <v>493</v>
      </c>
      <c r="C55" s="34" t="s">
        <v>145</v>
      </c>
      <c r="E55" s="3"/>
      <c r="F55" s="3"/>
      <c r="G55" s="3"/>
    </row>
    <row r="56" spans="1:7" ht="18" customHeight="1" x14ac:dyDescent="0.25">
      <c r="A56" s="14">
        <v>37</v>
      </c>
      <c r="B56" s="11" t="s">
        <v>494</v>
      </c>
      <c r="C56" s="34" t="s">
        <v>510</v>
      </c>
      <c r="E56" s="3"/>
      <c r="F56" s="3"/>
      <c r="G56" s="3"/>
    </row>
    <row r="57" spans="1:7" ht="18" customHeight="1" x14ac:dyDescent="0.25">
      <c r="A57" s="14">
        <v>38</v>
      </c>
      <c r="B57" s="11" t="s">
        <v>495</v>
      </c>
      <c r="C57" s="34" t="s">
        <v>145</v>
      </c>
      <c r="E57" s="3"/>
      <c r="F57" s="3"/>
      <c r="G57" s="3"/>
    </row>
    <row r="58" spans="1:7" s="9" customFormat="1" ht="15" customHeight="1" x14ac:dyDescent="0.25">
      <c r="A58" s="116" t="s">
        <v>503</v>
      </c>
      <c r="B58" s="117"/>
      <c r="C58" s="118"/>
    </row>
    <row r="59" spans="1:7" s="13" customFormat="1" ht="18" customHeight="1" x14ac:dyDescent="0.2">
      <c r="A59" s="12" t="s">
        <v>57</v>
      </c>
      <c r="B59" s="12" t="s">
        <v>144</v>
      </c>
      <c r="C59" s="12" t="s">
        <v>143</v>
      </c>
      <c r="E59" s="2"/>
      <c r="F59" s="2"/>
      <c r="G59" s="2"/>
    </row>
    <row r="60" spans="1:7" ht="24" customHeight="1" x14ac:dyDescent="0.25">
      <c r="A60" s="14">
        <v>39</v>
      </c>
      <c r="B60" s="11" t="s">
        <v>504</v>
      </c>
      <c r="C60" s="34" t="s">
        <v>145</v>
      </c>
    </row>
    <row r="61" spans="1:7" ht="18" customHeight="1" x14ac:dyDescent="0.25">
      <c r="A61" s="14">
        <v>40</v>
      </c>
      <c r="B61" s="11" t="s">
        <v>463</v>
      </c>
      <c r="C61" s="34" t="s">
        <v>145</v>
      </c>
    </row>
    <row r="62" spans="1:7" ht="18" customHeight="1" x14ac:dyDescent="0.25">
      <c r="A62" s="14">
        <v>41</v>
      </c>
      <c r="B62" s="11" t="s">
        <v>464</v>
      </c>
      <c r="C62" s="34" t="s">
        <v>145</v>
      </c>
    </row>
    <row r="63" spans="1:7" s="9" customFormat="1" ht="15" customHeight="1" x14ac:dyDescent="0.25">
      <c r="A63" s="116" t="s">
        <v>19</v>
      </c>
      <c r="B63" s="117"/>
      <c r="C63" s="118"/>
    </row>
    <row r="64" spans="1:7" s="5" customFormat="1" ht="9.9499999999999993" customHeight="1" x14ac:dyDescent="0.25">
      <c r="A64" s="123" t="s">
        <v>513</v>
      </c>
      <c r="B64" s="124"/>
      <c r="C64" s="17" t="s">
        <v>32</v>
      </c>
    </row>
    <row r="65" spans="1:3" s="22" customFormat="1" ht="15" customHeight="1" x14ac:dyDescent="0.25">
      <c r="A65" s="119"/>
      <c r="B65" s="121"/>
      <c r="C65" s="21"/>
    </row>
    <row r="66" spans="1:3" s="15" customFormat="1" ht="9.9499999999999993" customHeight="1" x14ac:dyDescent="0.25">
      <c r="A66" s="123" t="s">
        <v>459</v>
      </c>
      <c r="B66" s="127"/>
      <c r="C66" s="124"/>
    </row>
    <row r="67" spans="1:3" s="1" customFormat="1" ht="24" customHeight="1" x14ac:dyDescent="0.25">
      <c r="A67" s="191" t="str">
        <f>IF(OR(COUNTIF(C14:C38,"NÃO ATENDIDO")&gt;=1,COUNTIF(C14:C38,"PARCIALMENTE ATENDIDO")&gt;=3),"☐ Aprovado     ☑ Reprovado","☑ Aprovado     ☐ Reprovado")</f>
        <v>☐ Aprovado     ☑ Reprovado</v>
      </c>
      <c r="B67" s="192"/>
      <c r="C67" s="192"/>
    </row>
    <row r="68" spans="1:3" s="15" customFormat="1" ht="9.9499999999999993" customHeight="1" x14ac:dyDescent="0.25">
      <c r="A68" s="123" t="s">
        <v>457</v>
      </c>
      <c r="B68" s="127"/>
      <c r="C68" s="124"/>
    </row>
    <row r="69" spans="1:3" s="1" customFormat="1" ht="24" customHeight="1" x14ac:dyDescent="0.25">
      <c r="A69" s="191" t="str">
        <f>IF(
   COUNTIF(C14:C38,"NÃO ATENDIDO")&gt;=1,
   "☑ Inapto para Vistoria     ☐ Vistoria Aprovada     ☐ Vistoria Reprovada",
   IF(
      OR(
         COUNTIF(C41:C64,"NÃO ATENDIDO")&gt;=1,
         COUNTIF(C41:C64,"PARCIALMENTE ATENDIDO")&gt;=3
      ),
      "☐ Inapto para Vistoria     ☐ Vistoria Aprovada     ☑ Vistoria Reprovada",
      "☐ Inapto para Vistoria     ☑ Vistoria Aprovada     ☐ Vistoria Reprovada"
   )
)</f>
        <v>☑ Inapto para Vistoria     ☐ Vistoria Aprovada     ☐ Vistoria Reprovada</v>
      </c>
      <c r="B69" s="192"/>
      <c r="C69" s="192"/>
    </row>
    <row r="70" spans="1:3" s="5" customFormat="1" ht="9.9499999999999993" customHeight="1" x14ac:dyDescent="0.25">
      <c r="A70" s="123" t="s">
        <v>121</v>
      </c>
      <c r="B70" s="124"/>
      <c r="C70" s="17" t="s">
        <v>116</v>
      </c>
    </row>
    <row r="71" spans="1:3" s="22" customFormat="1" ht="15" customHeight="1" x14ac:dyDescent="0.25">
      <c r="A71" s="119"/>
      <c r="B71" s="121"/>
      <c r="C71" s="21"/>
    </row>
    <row r="72" spans="1:3" s="15" customFormat="1" ht="9.9499999999999993" customHeight="1" x14ac:dyDescent="0.25">
      <c r="A72" s="123" t="s">
        <v>119</v>
      </c>
      <c r="B72" s="127"/>
      <c r="C72" s="124"/>
    </row>
    <row r="73" spans="1:3" s="5" customFormat="1" ht="61.5" customHeight="1" x14ac:dyDescent="0.25">
      <c r="A73" s="128" t="s">
        <v>505</v>
      </c>
      <c r="B73" s="129"/>
      <c r="C73" s="130"/>
    </row>
    <row r="74" spans="1:3" s="15" customFormat="1" ht="9.9499999999999993" customHeight="1" x14ac:dyDescent="0.25">
      <c r="A74" s="123" t="s">
        <v>128</v>
      </c>
      <c r="B74" s="127"/>
      <c r="C74" s="124"/>
    </row>
    <row r="75" spans="1:3" s="5" customFormat="1" ht="120" customHeight="1" x14ac:dyDescent="0.25">
      <c r="A75" s="167"/>
      <c r="B75" s="129"/>
      <c r="C75" s="130"/>
    </row>
  </sheetData>
  <mergeCells count="30">
    <mergeCell ref="A73:C73"/>
    <mergeCell ref="A74:C74"/>
    <mergeCell ref="A75:C75"/>
    <mergeCell ref="A69:C69"/>
    <mergeCell ref="A63:C63"/>
    <mergeCell ref="A64:B64"/>
    <mergeCell ref="A65:B65"/>
    <mergeCell ref="A66:C66"/>
    <mergeCell ref="A67:C67"/>
    <mergeCell ref="A68:C68"/>
    <mergeCell ref="A70:B70"/>
    <mergeCell ref="A71:B71"/>
    <mergeCell ref="A72:C72"/>
    <mergeCell ref="A13:C13"/>
    <mergeCell ref="A14:C14"/>
    <mergeCell ref="A27:C27"/>
    <mergeCell ref="A39:C39"/>
    <mergeCell ref="A58:C58"/>
    <mergeCell ref="A12:C12"/>
    <mergeCell ref="A1:C1"/>
    <mergeCell ref="A2:C2"/>
    <mergeCell ref="A3:C3"/>
    <mergeCell ref="A4:B4"/>
    <mergeCell ref="A5:B5"/>
    <mergeCell ref="A6:B6"/>
    <mergeCell ref="A7:B7"/>
    <mergeCell ref="A8:B8"/>
    <mergeCell ref="A9:B9"/>
    <mergeCell ref="A10:B10"/>
    <mergeCell ref="A11:B11"/>
  </mergeCells>
  <conditionalFormatting sqref="A1:C13">
    <cfRule type="cellIs" dxfId="6" priority="3" operator="between">
      <formula>0</formula>
      <formula>0</formula>
    </cfRule>
    <cfRule type="cellIs" priority="4" operator="between">
      <formula>0</formula>
      <formula>0</formula>
    </cfRule>
  </conditionalFormatting>
  <conditionalFormatting sqref="A63:C63">
    <cfRule type="containsBlanks" dxfId="5" priority="2">
      <formula>LEN(TRIM(A63))=0</formula>
    </cfRule>
  </conditionalFormatting>
  <conditionalFormatting sqref="A64:C75">
    <cfRule type="containsBlanks" dxfId="4" priority="1">
      <formula>LEN(TRIM(A64))=0</formula>
    </cfRule>
  </conditionalFormatting>
  <dataValidations count="2">
    <dataValidation type="list" allowBlank="1" showInputMessage="1" showErrorMessage="1" sqref="C16:C26 C29:C38 C41:C57" xr:uid="{64599D4A-5A2E-44C7-8F1A-B6278143002D}">
      <formula1>"ATENDIDO,PARCIALMENTE ATENDIDO,NÃO ATENDIDO,DISPENSADO"</formula1>
    </dataValidation>
    <dataValidation type="list" showInputMessage="1" showErrorMessage="1" errorTitle="ERRO" sqref="C60:C75" xr:uid="{701EB00A-BFA4-469B-9BAE-0924EF94FC45}">
      <formula1>"ATENDIDO, PARCIALMENTE ATENDIDO, NÃO ATENDIDO"</formula1>
    </dataValidation>
  </dataValidations>
  <pageMargins left="0.51181102362204722" right="0.51181102362204722" top="1.2375" bottom="0.78740157480314965" header="0.31496062992125984" footer="0.31496062992125984"/>
  <pageSetup paperSize="9" scale="94" orientation="portrait" r:id="rId1"/>
  <headerFooter>
    <oddHeader>&amp;C&amp;G</oddHeader>
    <oddFooter xml:space="preserve">&amp;C&amp;G&amp;R&amp;10&amp;K00-014página 0&amp;P
</oddFoot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3F66BD-492F-4309-8FDB-6B42570015AC}">
  <dimension ref="A1:C29"/>
  <sheetViews>
    <sheetView view="pageBreakPreview" topLeftCell="A21" zoomScaleNormal="100" zoomScaleSheetLayoutView="100" workbookViewId="0">
      <selection activeCell="B33" sqref="B33"/>
    </sheetView>
  </sheetViews>
  <sheetFormatPr defaultRowHeight="15" x14ac:dyDescent="0.25"/>
  <cols>
    <col min="1" max="1" width="8.7109375" customWidth="1"/>
    <col min="2" max="2" width="58.7109375" customWidth="1"/>
    <col min="3" max="3" width="25.7109375" customWidth="1"/>
  </cols>
  <sheetData>
    <row r="1" spans="1:3" ht="24.95" customHeight="1" x14ac:dyDescent="0.25">
      <c r="A1" s="140" t="s">
        <v>556</v>
      </c>
      <c r="B1" s="141"/>
      <c r="C1" s="142"/>
    </row>
    <row r="2" spans="1:3" s="9" customFormat="1" ht="15" customHeight="1" x14ac:dyDescent="0.25">
      <c r="A2" s="116" t="s">
        <v>56</v>
      </c>
      <c r="B2" s="117"/>
      <c r="C2" s="118"/>
    </row>
    <row r="3" spans="1:3" s="5" customFormat="1" ht="9.9499999999999993" customHeight="1" x14ac:dyDescent="0.25">
      <c r="A3" s="123" t="s">
        <v>35</v>
      </c>
      <c r="B3" s="124"/>
      <c r="C3" s="30" t="s">
        <v>140</v>
      </c>
    </row>
    <row r="4" spans="1:3" s="22" customFormat="1" ht="15" customHeight="1" x14ac:dyDescent="0.25">
      <c r="A4" s="119">
        <f>Preencher!B40</f>
        <v>0</v>
      </c>
      <c r="B4" s="121"/>
      <c r="C4" s="31">
        <f>Preencher!B41</f>
        <v>0</v>
      </c>
    </row>
    <row r="5" spans="1:3" s="5" customFormat="1" ht="9.9499999999999993" customHeight="1" x14ac:dyDescent="0.25">
      <c r="A5" s="123" t="s">
        <v>59</v>
      </c>
      <c r="B5" s="124"/>
      <c r="C5" s="30" t="s">
        <v>102</v>
      </c>
    </row>
    <row r="6" spans="1:3" s="22" customFormat="1" ht="15" customHeight="1" x14ac:dyDescent="0.25">
      <c r="A6" s="119">
        <f>Preencher!B17</f>
        <v>0</v>
      </c>
      <c r="B6" s="121"/>
      <c r="C6" s="51">
        <f>Preencher!B39</f>
        <v>0</v>
      </c>
    </row>
    <row r="7" spans="1:3" s="15" customFormat="1" ht="9.9499999999999993" customHeight="1" x14ac:dyDescent="0.25">
      <c r="A7" s="123" t="s">
        <v>142</v>
      </c>
      <c r="B7" s="127"/>
      <c r="C7" s="30" t="s">
        <v>34</v>
      </c>
    </row>
    <row r="8" spans="1:3" s="18" customFormat="1" ht="14.1" customHeight="1" x14ac:dyDescent="0.25">
      <c r="A8" s="149">
        <f>Preencher!B18</f>
        <v>0</v>
      </c>
      <c r="B8" s="150"/>
      <c r="C8" s="32">
        <f>Preencher!B19</f>
        <v>0</v>
      </c>
    </row>
    <row r="9" spans="1:3" s="5" customFormat="1" ht="9.9499999999999993" customHeight="1" x14ac:dyDescent="0.25">
      <c r="A9" s="123" t="s">
        <v>141</v>
      </c>
      <c r="B9" s="124"/>
      <c r="C9" s="30" t="s">
        <v>51</v>
      </c>
    </row>
    <row r="10" spans="1:3" s="22" customFormat="1" ht="15" customHeight="1" x14ac:dyDescent="0.25">
      <c r="A10" s="119">
        <f>Preencher!B22</f>
        <v>0</v>
      </c>
      <c r="B10" s="121"/>
      <c r="C10" s="33">
        <f>Preencher!B20</f>
        <v>0</v>
      </c>
    </row>
    <row r="11" spans="1:3" s="15" customFormat="1" ht="9.9499999999999993" customHeight="1" x14ac:dyDescent="0.25">
      <c r="A11" s="123" t="s">
        <v>137</v>
      </c>
      <c r="B11" s="127"/>
      <c r="C11" s="124"/>
    </row>
    <row r="12" spans="1:3" ht="20.100000000000001" customHeight="1" x14ac:dyDescent="0.25">
      <c r="A12" s="125" t="str">
        <f>Preencher!D21</f>
        <v xml:space="preserve">   Loteamento Residencial / Comercial ☐         Loteamento Residencial de Interesse Social ☐         Loteamento Industrial ☐</v>
      </c>
      <c r="B12" s="184"/>
      <c r="C12" s="126"/>
    </row>
    <row r="13" spans="1:3" s="9" customFormat="1" ht="15" customHeight="1" x14ac:dyDescent="0.25">
      <c r="A13" s="116" t="s">
        <v>1</v>
      </c>
      <c r="B13" s="117"/>
      <c r="C13" s="118"/>
    </row>
    <row r="14" spans="1:3" s="5" customFormat="1" ht="9.9499999999999993" customHeight="1" x14ac:dyDescent="0.25">
      <c r="A14" s="123" t="s">
        <v>111</v>
      </c>
      <c r="B14" s="124"/>
      <c r="C14" s="30" t="s">
        <v>112</v>
      </c>
    </row>
    <row r="15" spans="1:3" s="18" customFormat="1" ht="15" customHeight="1" x14ac:dyDescent="0.25">
      <c r="A15" s="119">
        <f>Preencher!B11</f>
        <v>0</v>
      </c>
      <c r="B15" s="120"/>
      <c r="C15" s="20">
        <f>Preencher!B12</f>
        <v>0</v>
      </c>
    </row>
    <row r="16" spans="1:3" s="5" customFormat="1" ht="9.9499999999999993" customHeight="1" x14ac:dyDescent="0.25">
      <c r="A16" s="123" t="s">
        <v>113</v>
      </c>
      <c r="B16" s="124"/>
      <c r="C16" s="30" t="s">
        <v>49</v>
      </c>
    </row>
    <row r="17" spans="1:3" s="18" customFormat="1" ht="15" customHeight="1" x14ac:dyDescent="0.25">
      <c r="A17" s="119">
        <f>Preencher!B13</f>
        <v>0</v>
      </c>
      <c r="B17" s="120"/>
      <c r="C17" s="20">
        <f>Preencher!B14</f>
        <v>0</v>
      </c>
    </row>
    <row r="18" spans="1:3" s="15" customFormat="1" ht="9.9499999999999993" customHeight="1" x14ac:dyDescent="0.25">
      <c r="A18" s="123" t="s">
        <v>110</v>
      </c>
      <c r="B18" s="127"/>
      <c r="C18" s="124"/>
    </row>
    <row r="19" spans="1:3" s="5" customFormat="1" ht="14.1" customHeight="1" x14ac:dyDescent="0.25">
      <c r="A19" s="163">
        <f>Preencher!B15</f>
        <v>0</v>
      </c>
      <c r="B19" s="164"/>
      <c r="C19" s="165"/>
    </row>
    <row r="20" spans="1:3" s="9" customFormat="1" ht="15" customHeight="1" x14ac:dyDescent="0.25">
      <c r="A20" s="173" t="s">
        <v>103</v>
      </c>
      <c r="B20" s="173"/>
      <c r="C20" s="173"/>
    </row>
    <row r="21" spans="1:3" s="5" customFormat="1" ht="135" customHeight="1" x14ac:dyDescent="0.25">
      <c r="A21" s="182" t="s">
        <v>579</v>
      </c>
      <c r="B21" s="183"/>
      <c r="C21" s="183"/>
    </row>
    <row r="22" spans="1:3" s="9" customFormat="1" ht="15" customHeight="1" x14ac:dyDescent="0.25">
      <c r="A22" s="173" t="s">
        <v>105</v>
      </c>
      <c r="B22" s="173"/>
      <c r="C22" s="173"/>
    </row>
    <row r="23" spans="1:3" s="5" customFormat="1" ht="80.099999999999994" customHeight="1" x14ac:dyDescent="0.25">
      <c r="A23" s="182" t="s">
        <v>521</v>
      </c>
      <c r="B23" s="183"/>
      <c r="C23" s="183"/>
    </row>
    <row r="24" spans="1:3" s="9" customFormat="1" ht="15" customHeight="1" x14ac:dyDescent="0.25">
      <c r="A24" s="173" t="s">
        <v>106</v>
      </c>
      <c r="B24" s="173"/>
      <c r="C24" s="173"/>
    </row>
    <row r="25" spans="1:3" s="5" customFormat="1" ht="30" customHeight="1" x14ac:dyDescent="0.25">
      <c r="A25" s="182" t="s">
        <v>104</v>
      </c>
      <c r="B25" s="183"/>
      <c r="C25" s="183"/>
    </row>
    <row r="26" spans="1:3" s="9" customFormat="1" ht="15" customHeight="1" x14ac:dyDescent="0.25">
      <c r="A26" s="116" t="s">
        <v>107</v>
      </c>
      <c r="B26" s="117"/>
      <c r="C26" s="118"/>
    </row>
    <row r="27" spans="1:3" s="1" customFormat="1" ht="15" customHeight="1" x14ac:dyDescent="0.25">
      <c r="A27" s="115" t="s">
        <v>134</v>
      </c>
      <c r="B27" s="114"/>
      <c r="C27" s="114"/>
    </row>
    <row r="28" spans="1:3" s="15" customFormat="1" ht="9.9499999999999993" customHeight="1" x14ac:dyDescent="0.25">
      <c r="A28" s="123" t="s">
        <v>132</v>
      </c>
      <c r="B28" s="127"/>
      <c r="C28" s="124"/>
    </row>
    <row r="29" spans="1:3" s="5" customFormat="1" ht="123" customHeight="1" x14ac:dyDescent="0.25">
      <c r="A29" s="172" t="s">
        <v>131</v>
      </c>
      <c r="B29" s="129"/>
      <c r="C29" s="130"/>
    </row>
  </sheetData>
  <mergeCells count="29">
    <mergeCell ref="A29:C29"/>
    <mergeCell ref="A2:C2"/>
    <mergeCell ref="A3:B3"/>
    <mergeCell ref="A4:B4"/>
    <mergeCell ref="A5:B5"/>
    <mergeCell ref="A7:B7"/>
    <mergeCell ref="A8:B8"/>
    <mergeCell ref="A9:B9"/>
    <mergeCell ref="A10:B10"/>
    <mergeCell ref="A11:C11"/>
    <mergeCell ref="A16:B16"/>
    <mergeCell ref="A18:C18"/>
    <mergeCell ref="A19:C19"/>
    <mergeCell ref="A28:C28"/>
    <mergeCell ref="A15:B15"/>
    <mergeCell ref="A17:B17"/>
    <mergeCell ref="A23:C23"/>
    <mergeCell ref="A24:C24"/>
    <mergeCell ref="A21:C21"/>
    <mergeCell ref="A26:C26"/>
    <mergeCell ref="A27:C27"/>
    <mergeCell ref="A25:C25"/>
    <mergeCell ref="A1:C1"/>
    <mergeCell ref="A6:B6"/>
    <mergeCell ref="A20:C20"/>
    <mergeCell ref="A22:C22"/>
    <mergeCell ref="A13:C13"/>
    <mergeCell ref="A14:B14"/>
    <mergeCell ref="A12:C12"/>
  </mergeCells>
  <conditionalFormatting sqref="A2:C16 A17 C17 A18:C19">
    <cfRule type="cellIs" dxfId="3" priority="1" operator="between">
      <formula>0</formula>
      <formula>0</formula>
    </cfRule>
  </conditionalFormatting>
  <pageMargins left="0.51181102362204722" right="0.51181102362204722" top="1.2562500000000001" bottom="0.78740157480314965" header="0.31496062992125984" footer="0.31496062992125984"/>
  <pageSetup paperSize="9" scale="96" orientation="portrait" r:id="rId1"/>
  <headerFooter>
    <oddHeader>&amp;C&amp;G</oddHeader>
    <oddFooter xml:space="preserve">&amp;C&amp;G&amp;R&amp;10&amp;K00-003página 0&amp;P
</oddFoot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BB0AC6-4F5A-4134-BF41-A446FFF706EC}">
  <dimension ref="A1:C29"/>
  <sheetViews>
    <sheetView view="pageBreakPreview" zoomScaleNormal="100" zoomScaleSheetLayoutView="100" workbookViewId="0">
      <selection activeCell="G23" sqref="G23"/>
    </sheetView>
  </sheetViews>
  <sheetFormatPr defaultRowHeight="15" x14ac:dyDescent="0.25"/>
  <cols>
    <col min="1" max="1" width="9.7109375" customWidth="1"/>
    <col min="2" max="2" width="65.7109375" customWidth="1"/>
    <col min="3" max="3" width="26.7109375" customWidth="1"/>
  </cols>
  <sheetData>
    <row r="1" spans="1:3" ht="24.95" customHeight="1" x14ac:dyDescent="0.25">
      <c r="A1" s="140" t="s">
        <v>534</v>
      </c>
      <c r="B1" s="141"/>
      <c r="C1" s="142"/>
    </row>
    <row r="2" spans="1:3" s="9" customFormat="1" ht="15" customHeight="1" x14ac:dyDescent="0.25">
      <c r="A2" s="116" t="s">
        <v>56</v>
      </c>
      <c r="B2" s="117"/>
      <c r="C2" s="118"/>
    </row>
    <row r="3" spans="1:3" s="5" customFormat="1" ht="9.9499999999999993" customHeight="1" x14ac:dyDescent="0.25">
      <c r="A3" s="123" t="s">
        <v>35</v>
      </c>
      <c r="B3" s="124"/>
      <c r="C3" s="30" t="s">
        <v>140</v>
      </c>
    </row>
    <row r="4" spans="1:3" s="22" customFormat="1" ht="15" customHeight="1" x14ac:dyDescent="0.25">
      <c r="A4" s="119">
        <f>Preencher!B40</f>
        <v>0</v>
      </c>
      <c r="B4" s="121"/>
      <c r="C4" s="31">
        <f>Preencher!B41</f>
        <v>0</v>
      </c>
    </row>
    <row r="5" spans="1:3" s="5" customFormat="1" ht="9.9499999999999993" customHeight="1" x14ac:dyDescent="0.25">
      <c r="A5" s="123" t="s">
        <v>59</v>
      </c>
      <c r="B5" s="124"/>
      <c r="C5" s="30" t="s">
        <v>102</v>
      </c>
    </row>
    <row r="6" spans="1:3" s="22" customFormat="1" ht="15" customHeight="1" x14ac:dyDescent="0.25">
      <c r="A6" s="119">
        <f>Preencher!B17</f>
        <v>0</v>
      </c>
      <c r="B6" s="121"/>
      <c r="C6" s="32">
        <f>Preencher!B39</f>
        <v>0</v>
      </c>
    </row>
    <row r="7" spans="1:3" s="15" customFormat="1" ht="9.9499999999999993" customHeight="1" x14ac:dyDescent="0.25">
      <c r="A7" s="123" t="s">
        <v>142</v>
      </c>
      <c r="B7" s="127"/>
      <c r="C7" s="30" t="s">
        <v>34</v>
      </c>
    </row>
    <row r="8" spans="1:3" s="18" customFormat="1" ht="14.1" customHeight="1" x14ac:dyDescent="0.25">
      <c r="A8" s="149">
        <f>Preencher!B18</f>
        <v>0</v>
      </c>
      <c r="B8" s="150"/>
      <c r="C8" s="32">
        <f>Preencher!B19</f>
        <v>0</v>
      </c>
    </row>
    <row r="9" spans="1:3" s="5" customFormat="1" ht="9.9499999999999993" customHeight="1" x14ac:dyDescent="0.25">
      <c r="A9" s="123" t="s">
        <v>141</v>
      </c>
      <c r="B9" s="124"/>
      <c r="C9" s="30" t="s">
        <v>51</v>
      </c>
    </row>
    <row r="10" spans="1:3" s="22" customFormat="1" ht="15" customHeight="1" x14ac:dyDescent="0.25">
      <c r="A10" s="166">
        <f>Preencher!B22</f>
        <v>0</v>
      </c>
      <c r="B10" s="121"/>
      <c r="C10" s="33">
        <f>Preencher!B20</f>
        <v>0</v>
      </c>
    </row>
    <row r="11" spans="1:3" s="15" customFormat="1" ht="9.9499999999999993" customHeight="1" x14ac:dyDescent="0.25">
      <c r="A11" s="123" t="s">
        <v>137</v>
      </c>
      <c r="B11" s="127"/>
      <c r="C11" s="124"/>
    </row>
    <row r="12" spans="1:3" ht="20.100000000000001" customHeight="1" x14ac:dyDescent="0.25">
      <c r="A12" s="119" t="str">
        <f>Preencher!D21</f>
        <v xml:space="preserve">   Loteamento Residencial / Comercial ☐         Loteamento Residencial de Interesse Social ☐         Loteamento Industrial ☐</v>
      </c>
      <c r="B12" s="120"/>
      <c r="C12" s="121"/>
    </row>
    <row r="13" spans="1:3" s="9" customFormat="1" ht="15" customHeight="1" x14ac:dyDescent="0.25">
      <c r="A13" s="116" t="s">
        <v>1</v>
      </c>
      <c r="B13" s="117"/>
      <c r="C13" s="118"/>
    </row>
    <row r="14" spans="1:3" s="5" customFormat="1" ht="9.9499999999999993" customHeight="1" x14ac:dyDescent="0.25">
      <c r="A14" s="123" t="s">
        <v>111</v>
      </c>
      <c r="B14" s="124"/>
      <c r="C14" s="30" t="s">
        <v>112</v>
      </c>
    </row>
    <row r="15" spans="1:3" s="18" customFormat="1" ht="15" customHeight="1" x14ac:dyDescent="0.25">
      <c r="A15" s="119">
        <f>Preencher!B11</f>
        <v>0</v>
      </c>
      <c r="B15" s="120"/>
      <c r="C15" s="20">
        <f>Preencher!B12</f>
        <v>0</v>
      </c>
    </row>
    <row r="16" spans="1:3" s="5" customFormat="1" ht="9.9499999999999993" customHeight="1" x14ac:dyDescent="0.25">
      <c r="A16" s="123" t="s">
        <v>113</v>
      </c>
      <c r="B16" s="124"/>
      <c r="C16" s="30" t="s">
        <v>49</v>
      </c>
    </row>
    <row r="17" spans="1:3" s="18" customFormat="1" ht="15" customHeight="1" x14ac:dyDescent="0.25">
      <c r="A17" s="119">
        <f>Preencher!B13</f>
        <v>0</v>
      </c>
      <c r="B17" s="120"/>
      <c r="C17" s="20">
        <f>Preencher!B14</f>
        <v>0</v>
      </c>
    </row>
    <row r="18" spans="1:3" s="15" customFormat="1" ht="9.9499999999999993" customHeight="1" x14ac:dyDescent="0.25">
      <c r="A18" s="123" t="s">
        <v>110</v>
      </c>
      <c r="B18" s="127"/>
      <c r="C18" s="124"/>
    </row>
    <row r="19" spans="1:3" s="5" customFormat="1" ht="14.1" customHeight="1" x14ac:dyDescent="0.25">
      <c r="A19" s="163">
        <f>Preencher!B15</f>
        <v>0</v>
      </c>
      <c r="B19" s="164"/>
      <c r="C19" s="165"/>
    </row>
    <row r="20" spans="1:3" s="9" customFormat="1" ht="15" customHeight="1" x14ac:dyDescent="0.25">
      <c r="A20" s="173" t="s">
        <v>103</v>
      </c>
      <c r="B20" s="173"/>
      <c r="C20" s="173"/>
    </row>
    <row r="21" spans="1:3" s="5" customFormat="1" ht="102.75" customHeight="1" x14ac:dyDescent="0.25">
      <c r="A21" s="182" t="s">
        <v>522</v>
      </c>
      <c r="B21" s="183"/>
      <c r="C21" s="183"/>
    </row>
    <row r="22" spans="1:3" s="9" customFormat="1" ht="15" customHeight="1" x14ac:dyDescent="0.25">
      <c r="A22" s="173" t="s">
        <v>105</v>
      </c>
      <c r="B22" s="173"/>
      <c r="C22" s="173"/>
    </row>
    <row r="23" spans="1:3" s="5" customFormat="1" ht="80.099999999999994" customHeight="1" x14ac:dyDescent="0.25">
      <c r="A23" s="182" t="s">
        <v>133</v>
      </c>
      <c r="B23" s="183"/>
      <c r="C23" s="183"/>
    </row>
    <row r="24" spans="1:3" s="9" customFormat="1" ht="15" customHeight="1" x14ac:dyDescent="0.25">
      <c r="A24" s="173" t="s">
        <v>135</v>
      </c>
      <c r="B24" s="173"/>
      <c r="C24" s="173"/>
    </row>
    <row r="25" spans="1:3" s="5" customFormat="1" ht="110.1" customHeight="1" x14ac:dyDescent="0.25">
      <c r="A25" s="182" t="s">
        <v>523</v>
      </c>
      <c r="B25" s="183"/>
      <c r="C25" s="183"/>
    </row>
    <row r="26" spans="1:3" s="9" customFormat="1" ht="15" customHeight="1" x14ac:dyDescent="0.25">
      <c r="A26" s="116" t="s">
        <v>107</v>
      </c>
      <c r="B26" s="117"/>
      <c r="C26" s="118"/>
    </row>
    <row r="27" spans="1:3" s="1" customFormat="1" ht="15" customHeight="1" x14ac:dyDescent="0.25">
      <c r="A27" s="115" t="s">
        <v>134</v>
      </c>
      <c r="B27" s="114"/>
      <c r="C27" s="114"/>
    </row>
    <row r="28" spans="1:3" s="15" customFormat="1" ht="9.9499999999999993" customHeight="1" x14ac:dyDescent="0.25">
      <c r="A28" s="123" t="s">
        <v>132</v>
      </c>
      <c r="B28" s="127"/>
      <c r="C28" s="124"/>
    </row>
    <row r="29" spans="1:3" s="5" customFormat="1" ht="120" customHeight="1" x14ac:dyDescent="0.25">
      <c r="A29" s="172" t="s">
        <v>131</v>
      </c>
      <c r="B29" s="129"/>
      <c r="C29" s="130"/>
    </row>
  </sheetData>
  <mergeCells count="29">
    <mergeCell ref="A25:C25"/>
    <mergeCell ref="A26:C26"/>
    <mergeCell ref="A27:C27"/>
    <mergeCell ref="A28:C28"/>
    <mergeCell ref="A29:C29"/>
    <mergeCell ref="A23:C23"/>
    <mergeCell ref="A24:C24"/>
    <mergeCell ref="A12:C12"/>
    <mergeCell ref="A13:C13"/>
    <mergeCell ref="A14:B14"/>
    <mergeCell ref="A15:B15"/>
    <mergeCell ref="A16:B16"/>
    <mergeCell ref="A18:C18"/>
    <mergeCell ref="A17:B17"/>
    <mergeCell ref="A19:C19"/>
    <mergeCell ref="A20:C20"/>
    <mergeCell ref="A21:C21"/>
    <mergeCell ref="A22:C22"/>
    <mergeCell ref="A11:C11"/>
    <mergeCell ref="A1:C1"/>
    <mergeCell ref="A2:C2"/>
    <mergeCell ref="A3:B3"/>
    <mergeCell ref="A4:B4"/>
    <mergeCell ref="A5:B5"/>
    <mergeCell ref="A6:B6"/>
    <mergeCell ref="A7:B7"/>
    <mergeCell ref="A8:B8"/>
    <mergeCell ref="A9:B9"/>
    <mergeCell ref="A10:B10"/>
  </mergeCells>
  <conditionalFormatting sqref="A2:C16 A17 C17 A18:C19">
    <cfRule type="cellIs" dxfId="2" priority="1" operator="between">
      <formula>0</formula>
      <formula>0</formula>
    </cfRule>
  </conditionalFormatting>
  <pageMargins left="0.51181102362204722" right="0.51181102362204722" top="1.246875" bottom="0.78740157480314965" header="0.31496062992125984" footer="0.31496062992125984"/>
  <pageSetup paperSize="9" scale="90" orientation="portrait" r:id="rId1"/>
  <headerFooter>
    <oddHeader>&amp;C&amp;G</oddHeader>
    <oddFooter xml:space="preserve">&amp;C&amp;G&amp;R&amp;10&amp;K00-003página 0&amp;P
</oddFoot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85A268-3D62-4200-AEA8-B40C363AC3D4}">
  <dimension ref="A1:G53"/>
  <sheetViews>
    <sheetView view="pageBreakPreview" topLeftCell="A30" zoomScaleNormal="110" zoomScaleSheetLayoutView="100" workbookViewId="0">
      <selection activeCell="J49" sqref="J49"/>
    </sheetView>
  </sheetViews>
  <sheetFormatPr defaultRowHeight="15" x14ac:dyDescent="0.25"/>
  <cols>
    <col min="1" max="1" width="9.7109375" customWidth="1"/>
    <col min="2" max="2" width="32.7109375" customWidth="1"/>
    <col min="3" max="3" width="28.7109375" customWidth="1"/>
    <col min="4" max="4" width="25.7109375" customWidth="1"/>
  </cols>
  <sheetData>
    <row r="1" spans="1:4" x14ac:dyDescent="0.25">
      <c r="B1" t="s">
        <v>375</v>
      </c>
      <c r="C1" s="53" t="s">
        <v>559</v>
      </c>
      <c r="D1" s="54"/>
    </row>
    <row r="2" spans="1:4" x14ac:dyDescent="0.25">
      <c r="B2" t="s">
        <v>373</v>
      </c>
      <c r="C2" s="54" t="s">
        <v>557</v>
      </c>
      <c r="D2" s="54" t="s">
        <v>557</v>
      </c>
    </row>
    <row r="3" spans="1:4" x14ac:dyDescent="0.25">
      <c r="B3" t="s">
        <v>374</v>
      </c>
      <c r="C3" s="54" t="s">
        <v>558</v>
      </c>
      <c r="D3" s="54" t="s">
        <v>558</v>
      </c>
    </row>
    <row r="4" spans="1:4" x14ac:dyDescent="0.25">
      <c r="B4" t="s">
        <v>369</v>
      </c>
      <c r="C4" s="54"/>
      <c r="D4" s="54"/>
    </row>
    <row r="5" spans="1:4" x14ac:dyDescent="0.25">
      <c r="B5" t="s">
        <v>370</v>
      </c>
      <c r="C5" s="54"/>
      <c r="D5" s="54"/>
    </row>
    <row r="6" spans="1:4" x14ac:dyDescent="0.25">
      <c r="B6" t="s">
        <v>371</v>
      </c>
      <c r="C6" s="54"/>
      <c r="D6" s="54"/>
    </row>
    <row r="7" spans="1:4" x14ac:dyDescent="0.25">
      <c r="B7" t="s">
        <v>372</v>
      </c>
      <c r="C7" s="54"/>
      <c r="D7" s="54"/>
    </row>
    <row r="8" spans="1:4" ht="20.100000000000001" customHeight="1" x14ac:dyDescent="0.25">
      <c r="A8" s="140" t="s">
        <v>535</v>
      </c>
      <c r="B8" s="141"/>
      <c r="C8" s="141"/>
      <c r="D8" s="142"/>
    </row>
    <row r="9" spans="1:4" ht="5.0999999999999996" customHeight="1" x14ac:dyDescent="0.25">
      <c r="A9" s="193"/>
      <c r="B9" s="194"/>
      <c r="C9" s="194"/>
      <c r="D9" s="195"/>
    </row>
    <row r="10" spans="1:4" s="9" customFormat="1" ht="15" customHeight="1" x14ac:dyDescent="0.25">
      <c r="A10" s="116" t="s">
        <v>56</v>
      </c>
      <c r="B10" s="117"/>
      <c r="C10" s="117"/>
      <c r="D10" s="118"/>
    </row>
    <row r="11" spans="1:4" s="5" customFormat="1" ht="9.9499999999999993" customHeight="1" x14ac:dyDescent="0.25">
      <c r="A11" s="123" t="s">
        <v>359</v>
      </c>
      <c r="B11" s="127"/>
      <c r="C11" s="124"/>
      <c r="D11" s="30" t="s">
        <v>360</v>
      </c>
    </row>
    <row r="12" spans="1:4" s="22" customFormat="1" ht="15" customHeight="1" x14ac:dyDescent="0.25">
      <c r="A12" s="119"/>
      <c r="B12" s="120"/>
      <c r="C12" s="121"/>
      <c r="D12" s="33">
        <f>Preencher!B40</f>
        <v>0</v>
      </c>
    </row>
    <row r="13" spans="1:4" s="5" customFormat="1" ht="9.9499999999999993" customHeight="1" x14ac:dyDescent="0.25">
      <c r="A13" s="123" t="s">
        <v>59</v>
      </c>
      <c r="B13" s="127"/>
      <c r="C13" s="124"/>
      <c r="D13" s="30" t="s">
        <v>102</v>
      </c>
    </row>
    <row r="14" spans="1:4" s="22" customFormat="1" ht="15" customHeight="1" x14ac:dyDescent="0.25">
      <c r="A14" s="119">
        <f>Preencher!B17</f>
        <v>0</v>
      </c>
      <c r="B14" s="120"/>
      <c r="C14" s="121"/>
      <c r="D14" s="32">
        <f>Preencher!B39</f>
        <v>0</v>
      </c>
    </row>
    <row r="15" spans="1:4" s="15" customFormat="1" ht="9.9499999999999993" customHeight="1" x14ac:dyDescent="0.25">
      <c r="A15" s="123" t="s">
        <v>142</v>
      </c>
      <c r="B15" s="127"/>
      <c r="C15" s="127"/>
      <c r="D15" s="30" t="s">
        <v>34</v>
      </c>
    </row>
    <row r="16" spans="1:4" s="18" customFormat="1" ht="14.1" customHeight="1" x14ac:dyDescent="0.25">
      <c r="A16" s="149">
        <f>Preencher!B18</f>
        <v>0</v>
      </c>
      <c r="B16" s="150"/>
      <c r="C16" s="150"/>
      <c r="D16" s="32">
        <f>Preencher!B19</f>
        <v>0</v>
      </c>
    </row>
    <row r="17" spans="1:7" s="5" customFormat="1" ht="9.9499999999999993" customHeight="1" x14ac:dyDescent="0.25">
      <c r="A17" s="123" t="s">
        <v>141</v>
      </c>
      <c r="B17" s="127"/>
      <c r="C17" s="124"/>
      <c r="D17" s="30" t="s">
        <v>51</v>
      </c>
    </row>
    <row r="18" spans="1:7" s="22" customFormat="1" ht="15" customHeight="1" x14ac:dyDescent="0.25">
      <c r="A18" s="166">
        <f>Preencher!B22</f>
        <v>0</v>
      </c>
      <c r="B18" s="196"/>
      <c r="C18" s="121"/>
      <c r="D18" s="33">
        <f>Preencher!B20</f>
        <v>0</v>
      </c>
    </row>
    <row r="19" spans="1:7" s="15" customFormat="1" ht="9.9499999999999993" customHeight="1" x14ac:dyDescent="0.25">
      <c r="A19" s="123" t="s">
        <v>137</v>
      </c>
      <c r="B19" s="127"/>
      <c r="C19" s="127"/>
      <c r="D19" s="124"/>
    </row>
    <row r="20" spans="1:7" ht="20.100000000000001" customHeight="1" x14ac:dyDescent="0.25">
      <c r="A20" s="119" t="str">
        <f>Preencher!D21</f>
        <v xml:space="preserve">   Loteamento Residencial / Comercial ☐         Loteamento Residencial de Interesse Social ☐         Loteamento Industrial ☐</v>
      </c>
      <c r="B20" s="120"/>
      <c r="C20" s="120"/>
      <c r="D20" s="121"/>
    </row>
    <row r="21" spans="1:7" s="9" customFormat="1" ht="15" customHeight="1" x14ac:dyDescent="0.25">
      <c r="A21" s="116" t="s">
        <v>527</v>
      </c>
      <c r="B21" s="117"/>
      <c r="C21" s="117"/>
      <c r="D21" s="118"/>
    </row>
    <row r="22" spans="1:7" s="5" customFormat="1" ht="9.9499999999999993" customHeight="1" x14ac:dyDescent="0.25">
      <c r="A22" s="123" t="s">
        <v>358</v>
      </c>
      <c r="B22" s="127"/>
      <c r="C22" s="124"/>
      <c r="D22" s="30" t="s">
        <v>108</v>
      </c>
    </row>
    <row r="23" spans="1:7" s="18" customFormat="1" ht="15" customHeight="1" x14ac:dyDescent="0.25">
      <c r="A23" s="119">
        <f>Preencher!B3</f>
        <v>0</v>
      </c>
      <c r="B23" s="120"/>
      <c r="C23" s="120"/>
      <c r="D23" s="20">
        <f>Preencher!B4</f>
        <v>0</v>
      </c>
    </row>
    <row r="24" spans="1:7" s="5" customFormat="1" ht="9.9499999999999993" customHeight="1" x14ac:dyDescent="0.25">
      <c r="A24" s="123" t="s">
        <v>363</v>
      </c>
      <c r="B24" s="127"/>
      <c r="C24" s="30" t="s">
        <v>364</v>
      </c>
      <c r="D24" s="30" t="s">
        <v>112</v>
      </c>
    </row>
    <row r="25" spans="1:7" s="18" customFormat="1" ht="15" customHeight="1" x14ac:dyDescent="0.25">
      <c r="A25" s="119">
        <f>Preencher!B6</f>
        <v>0</v>
      </c>
      <c r="B25" s="120"/>
      <c r="C25" s="33">
        <f>Preencher!B7</f>
        <v>0</v>
      </c>
      <c r="D25" s="20">
        <f>Preencher!B8</f>
        <v>0</v>
      </c>
      <c r="G25" s="18">
        <f>1060/30</f>
        <v>35.333333333333336</v>
      </c>
    </row>
    <row r="26" spans="1:7" s="15" customFormat="1" ht="9.9499999999999993" customHeight="1" x14ac:dyDescent="0.25">
      <c r="A26" s="123" t="s">
        <v>109</v>
      </c>
      <c r="B26" s="127"/>
      <c r="C26" s="127"/>
      <c r="D26" s="124"/>
    </row>
    <row r="27" spans="1:7" s="5" customFormat="1" ht="14.1" customHeight="1" x14ac:dyDescent="0.25">
      <c r="A27" s="163">
        <f>Preencher!B5</f>
        <v>0</v>
      </c>
      <c r="B27" s="164"/>
      <c r="C27" s="164"/>
      <c r="D27" s="165"/>
    </row>
    <row r="28" spans="1:7" s="15" customFormat="1" ht="9.9499999999999993" customHeight="1" x14ac:dyDescent="0.25">
      <c r="A28" s="123" t="s">
        <v>110</v>
      </c>
      <c r="B28" s="127"/>
      <c r="C28" s="127"/>
      <c r="D28" s="124"/>
    </row>
    <row r="29" spans="1:7" s="5" customFormat="1" ht="14.1" customHeight="1" x14ac:dyDescent="0.25">
      <c r="A29" s="163">
        <f>Preencher!B9</f>
        <v>0</v>
      </c>
      <c r="B29" s="164"/>
      <c r="C29" s="164"/>
      <c r="D29" s="165"/>
    </row>
    <row r="30" spans="1:7" s="9" customFormat="1" ht="15" customHeight="1" x14ac:dyDescent="0.25">
      <c r="A30" s="116" t="s">
        <v>361</v>
      </c>
      <c r="B30" s="117"/>
      <c r="C30" s="117"/>
      <c r="D30" s="118"/>
    </row>
    <row r="31" spans="1:7" s="5" customFormat="1" ht="9.9499999999999993" customHeight="1" x14ac:dyDescent="0.25">
      <c r="A31" s="123" t="s">
        <v>362</v>
      </c>
      <c r="B31" s="127"/>
      <c r="C31" s="124"/>
      <c r="D31" s="30" t="s">
        <v>112</v>
      </c>
    </row>
    <row r="32" spans="1:7" s="18" customFormat="1" ht="15" customHeight="1" x14ac:dyDescent="0.25">
      <c r="A32" s="119">
        <f>Preencher!B11</f>
        <v>0</v>
      </c>
      <c r="B32" s="120"/>
      <c r="C32" s="120"/>
      <c r="D32" s="20">
        <f>Preencher!B12</f>
        <v>0</v>
      </c>
    </row>
    <row r="33" spans="1:4" s="5" customFormat="1" ht="9.9499999999999993" customHeight="1" x14ac:dyDescent="0.25">
      <c r="A33" s="123" t="s">
        <v>113</v>
      </c>
      <c r="B33" s="127"/>
      <c r="C33" s="124"/>
      <c r="D33" s="30" t="s">
        <v>49</v>
      </c>
    </row>
    <row r="34" spans="1:4" s="18" customFormat="1" ht="15" customHeight="1" x14ac:dyDescent="0.25">
      <c r="A34" s="119">
        <f>Preencher!B13</f>
        <v>0</v>
      </c>
      <c r="B34" s="120"/>
      <c r="C34" s="120"/>
      <c r="D34" s="20">
        <f>Preencher!B14</f>
        <v>0</v>
      </c>
    </row>
    <row r="35" spans="1:4" s="15" customFormat="1" ht="9.9499999999999993" customHeight="1" x14ac:dyDescent="0.25">
      <c r="A35" s="123" t="s">
        <v>110</v>
      </c>
      <c r="B35" s="127"/>
      <c r="C35" s="127"/>
      <c r="D35" s="124"/>
    </row>
    <row r="36" spans="1:4" s="5" customFormat="1" ht="14.1" customHeight="1" x14ac:dyDescent="0.25">
      <c r="A36" s="163">
        <f>Preencher!B15</f>
        <v>0</v>
      </c>
      <c r="B36" s="164"/>
      <c r="C36" s="164"/>
      <c r="D36" s="165"/>
    </row>
    <row r="37" spans="1:4" s="9" customFormat="1" ht="15" customHeight="1" x14ac:dyDescent="0.25">
      <c r="A37" s="173" t="s">
        <v>365</v>
      </c>
      <c r="B37" s="173"/>
      <c r="C37" s="173"/>
      <c r="D37" s="173"/>
    </row>
    <row r="38" spans="1:4" s="5" customFormat="1" ht="135.75" customHeight="1" x14ac:dyDescent="0.25">
      <c r="A38" s="182" t="s">
        <v>528</v>
      </c>
      <c r="B38" s="182"/>
      <c r="C38" s="183"/>
      <c r="D38" s="183"/>
    </row>
    <row r="39" spans="1:4" s="9" customFormat="1" ht="15" customHeight="1" x14ac:dyDescent="0.25">
      <c r="A39" s="173" t="s">
        <v>533</v>
      </c>
      <c r="B39" s="173"/>
      <c r="C39" s="173"/>
      <c r="D39" s="173"/>
    </row>
    <row r="40" spans="1:4" s="5" customFormat="1" ht="71.25" customHeight="1" x14ac:dyDescent="0.25">
      <c r="A40" s="182" t="s">
        <v>529</v>
      </c>
      <c r="B40" s="182"/>
      <c r="C40" s="183"/>
      <c r="D40" s="183"/>
    </row>
    <row r="41" spans="1:4" s="9" customFormat="1" ht="15" customHeight="1" x14ac:dyDescent="0.25">
      <c r="A41" s="173" t="s">
        <v>366</v>
      </c>
      <c r="B41" s="173"/>
      <c r="C41" s="173"/>
      <c r="D41" s="173"/>
    </row>
    <row r="42" spans="1:4" s="5" customFormat="1" ht="58.5" customHeight="1" x14ac:dyDescent="0.25">
      <c r="A42" s="182" t="s">
        <v>367</v>
      </c>
      <c r="B42" s="182"/>
      <c r="C42" s="183"/>
      <c r="D42" s="183"/>
    </row>
    <row r="43" spans="1:4" s="9" customFormat="1" ht="15" customHeight="1" x14ac:dyDescent="0.25">
      <c r="A43" s="173" t="s">
        <v>531</v>
      </c>
      <c r="B43" s="173"/>
      <c r="C43" s="173"/>
      <c r="D43" s="173"/>
    </row>
    <row r="44" spans="1:4" s="5" customFormat="1" ht="90.75" customHeight="1" x14ac:dyDescent="0.25">
      <c r="A44" s="182" t="s">
        <v>530</v>
      </c>
      <c r="B44" s="182"/>
      <c r="C44" s="183"/>
      <c r="D44" s="183"/>
    </row>
    <row r="45" spans="1:4" s="9" customFormat="1" ht="15" customHeight="1" x14ac:dyDescent="0.25">
      <c r="A45" s="116" t="s">
        <v>532</v>
      </c>
      <c r="B45" s="117"/>
      <c r="C45" s="117"/>
      <c r="D45" s="118"/>
    </row>
    <row r="46" spans="1:4" s="1" customFormat="1" ht="15" customHeight="1" x14ac:dyDescent="0.25">
      <c r="A46" s="115" t="str">
        <f>"Viçosa-MG, "&amp;TEXT($C$1,"dd")&amp;" de "&amp;TEXT($C$1,"[$-pt-BR]mmmm")&amp;" de "&amp;TEXT($C$1,"aaaa")</f>
        <v>Viçosa-MG, ZZZZ de ZZZZ de ZZZZ</v>
      </c>
      <c r="B46" s="115"/>
      <c r="C46" s="114"/>
      <c r="D46" s="114"/>
    </row>
    <row r="47" spans="1:4" s="15" customFormat="1" ht="9.9499999999999993" customHeight="1" x14ac:dyDescent="0.25">
      <c r="A47" s="123" t="s">
        <v>368</v>
      </c>
      <c r="B47" s="127"/>
      <c r="C47" s="127"/>
      <c r="D47" s="124"/>
    </row>
    <row r="48" spans="1:4" s="15" customFormat="1" ht="50.1" customHeight="1" x14ac:dyDescent="0.2">
      <c r="A48" s="200" t="str">
        <f>"________________________________________________________________________________________________________________"&amp;CHAR(10)&amp;"Assinatura "&amp;B2&amp;": "&amp;C2&amp;" - CPF/CNPJ: "&amp;D2</f>
        <v>________________________________________________________________________________________________________________
Assinatura PROPRIETÁRIO/DOADOR: XXXX - CPF/CNPJ: XXXX</v>
      </c>
      <c r="B48" s="201"/>
      <c r="C48" s="201"/>
      <c r="D48" s="202"/>
    </row>
    <row r="49" spans="1:4" s="15" customFormat="1" ht="50.1" customHeight="1" x14ac:dyDescent="0.2">
      <c r="A49" s="200" t="str">
        <f>"________________________________________________________________________________________________________________"&amp;CHAR(10)&amp;"Assinatura "&amp;B3&amp;": "&amp;C3&amp;" - CREA-MG: "&amp;D3</f>
        <v>________________________________________________________________________________________________________________
Assinatura RESP. TÉCNICO: YYYY - CREA-MG: YYYY</v>
      </c>
      <c r="B49" s="201"/>
      <c r="C49" s="201"/>
      <c r="D49" s="202"/>
    </row>
    <row r="50" spans="1:4" s="15" customFormat="1" ht="50.1" customHeight="1" x14ac:dyDescent="0.2">
      <c r="A50" s="200" t="str">
        <f>"________________________________________________________________________________________________________________"&amp;CHAR(10)&amp;"Assinatura "&amp;B4&amp;": "&amp;C4&amp;" - CPF/CNPJ: "&amp;D4</f>
        <v xml:space="preserve">________________________________________________________________________________________________________________
Assinatura DIPRE-SAAE:  - CPF/CNPJ: </v>
      </c>
      <c r="B50" s="201"/>
      <c r="C50" s="201"/>
      <c r="D50" s="202"/>
    </row>
    <row r="51" spans="1:4" s="15" customFormat="1" ht="50.1" customHeight="1" x14ac:dyDescent="0.2">
      <c r="A51" s="200" t="str">
        <f>"________________________________________________________________________________________________________________"&amp;CHAR(10)&amp;"Assinatura "&amp;B5&amp;": "&amp;C5&amp;" - CPF/CNPJ: "&amp;D5</f>
        <v xml:space="preserve">________________________________________________________________________________________________________________
Assinatura DPSAM-SAAE:  - CPF/CNPJ: </v>
      </c>
      <c r="B51" s="201"/>
      <c r="C51" s="201"/>
      <c r="D51" s="202"/>
    </row>
    <row r="52" spans="1:4" s="15" customFormat="1" ht="50.1" customHeight="1" x14ac:dyDescent="0.2">
      <c r="A52" s="200" t="str">
        <f>"________________________________________________________________________________________________________________"&amp;CHAR(10)&amp;"Assinatura "&amp;B6&amp;": "&amp;C6&amp;" - CPF/CNPJ: "&amp;D6</f>
        <v xml:space="preserve">________________________________________________________________________________________________________________
Assinatura PROCURADORIA-SAAE:  - CPF/CNPJ: </v>
      </c>
      <c r="B52" s="201"/>
      <c r="C52" s="201"/>
      <c r="D52" s="202"/>
    </row>
    <row r="53" spans="1:4" s="15" customFormat="1" ht="50.1" customHeight="1" x14ac:dyDescent="0.2">
      <c r="A53" s="197" t="str">
        <f>"________________________________________________________________________________________________________________"&amp;CHAR(10)&amp;"Assinatura "&amp;B7&amp;": "&amp;C7&amp;" - CPF/CNPJ: "&amp;D7</f>
        <v xml:space="preserve">________________________________________________________________________________________________________________
Assinatura CONTROLADORIA-SAAE:  - CPF/CNPJ: </v>
      </c>
      <c r="B53" s="198"/>
      <c r="C53" s="198"/>
      <c r="D53" s="199"/>
    </row>
  </sheetData>
  <mergeCells count="46">
    <mergeCell ref="A53:D53"/>
    <mergeCell ref="A43:D43"/>
    <mergeCell ref="A44:D44"/>
    <mergeCell ref="A45:D45"/>
    <mergeCell ref="A46:D46"/>
    <mergeCell ref="A47:D47"/>
    <mergeCell ref="A48:D48"/>
    <mergeCell ref="A49:D49"/>
    <mergeCell ref="A50:D50"/>
    <mergeCell ref="A51:D51"/>
    <mergeCell ref="A52:D52"/>
    <mergeCell ref="A38:D38"/>
    <mergeCell ref="A39:D39"/>
    <mergeCell ref="A40:D40"/>
    <mergeCell ref="A41:D41"/>
    <mergeCell ref="A42:D42"/>
    <mergeCell ref="A37:D37"/>
    <mergeCell ref="A26:D26"/>
    <mergeCell ref="A27:D27"/>
    <mergeCell ref="A28:D28"/>
    <mergeCell ref="A29:D29"/>
    <mergeCell ref="A30:D30"/>
    <mergeCell ref="A31:C31"/>
    <mergeCell ref="A32:C32"/>
    <mergeCell ref="A33:C33"/>
    <mergeCell ref="A34:C34"/>
    <mergeCell ref="A35:D35"/>
    <mergeCell ref="A36:D36"/>
    <mergeCell ref="A25:B25"/>
    <mergeCell ref="A14:C14"/>
    <mergeCell ref="A15:C15"/>
    <mergeCell ref="A16:C16"/>
    <mergeCell ref="A17:C17"/>
    <mergeCell ref="A18:C18"/>
    <mergeCell ref="A19:D19"/>
    <mergeCell ref="A20:D20"/>
    <mergeCell ref="A21:D21"/>
    <mergeCell ref="A22:C22"/>
    <mergeCell ref="A23:C23"/>
    <mergeCell ref="A24:B24"/>
    <mergeCell ref="A13:C13"/>
    <mergeCell ref="A8:D8"/>
    <mergeCell ref="A9:D9"/>
    <mergeCell ref="A10:D10"/>
    <mergeCell ref="A11:C11"/>
    <mergeCell ref="A12:C12"/>
  </mergeCells>
  <conditionalFormatting sqref="A10:D23 A24:A25 C24:D25 A26:D33 A34 D34 A35:D36">
    <cfRule type="cellIs" dxfId="1" priority="1" operator="between">
      <formula>0</formula>
      <formula>0</formula>
    </cfRule>
  </conditionalFormatting>
  <pageMargins left="0.51181102362204722" right="0.51181102362204722" top="1.3062499999999999" bottom="0.78740157480314965" header="0.31496062992125984" footer="0.31496062992125984"/>
  <pageSetup paperSize="9" scale="95" orientation="portrait" r:id="rId1"/>
  <headerFooter>
    <oddHeader>&amp;C&amp;G</oddHeader>
    <oddFooter xml:space="preserve">&amp;C&amp;G&amp;R&amp;10&amp;K00-003página 0&amp;P
</oddFooter>
  </headerFooter>
  <legacyDrawingHF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7E16AD-BB06-4FD7-9F83-ABE74107AE1D}">
  <dimension ref="A1:H142"/>
  <sheetViews>
    <sheetView view="pageBreakPreview" topLeftCell="A27" zoomScaleNormal="100" zoomScaleSheetLayoutView="100" workbookViewId="0">
      <selection activeCell="D8" sqref="D8"/>
    </sheetView>
  </sheetViews>
  <sheetFormatPr defaultRowHeight="15" x14ac:dyDescent="0.25"/>
  <cols>
    <col min="1" max="1" width="3.85546875" style="68" bestFit="1" customWidth="1"/>
    <col min="2" max="2" width="5.140625" style="68" bestFit="1" customWidth="1"/>
    <col min="3" max="3" width="7" style="69" bestFit="1" customWidth="1"/>
    <col min="4" max="4" width="60.7109375" style="68" customWidth="1"/>
    <col min="5" max="6" width="6.42578125" style="68" bestFit="1" customWidth="1"/>
    <col min="7" max="7" width="7.7109375" style="68" customWidth="1"/>
    <col min="8" max="8" width="9.42578125" style="68" bestFit="1" customWidth="1"/>
  </cols>
  <sheetData>
    <row r="1" spans="1:8" ht="24.95" customHeight="1" x14ac:dyDescent="0.25">
      <c r="A1" s="103" t="s">
        <v>536</v>
      </c>
      <c r="B1" s="103"/>
      <c r="C1" s="103"/>
      <c r="D1" s="103"/>
      <c r="E1" s="103"/>
      <c r="F1" s="103"/>
      <c r="G1" s="103"/>
      <c r="H1" s="103"/>
    </row>
    <row r="2" spans="1:8" ht="20.100000000000001" customHeight="1" x14ac:dyDescent="0.25">
      <c r="A2" s="55"/>
      <c r="B2" s="55"/>
      <c r="C2" s="87" t="s">
        <v>151</v>
      </c>
      <c r="D2" s="88" t="s">
        <v>229</v>
      </c>
      <c r="E2" s="87" t="s">
        <v>152</v>
      </c>
      <c r="F2" s="105">
        <v>73.510000000000005</v>
      </c>
      <c r="G2" s="105"/>
      <c r="H2" s="57"/>
    </row>
    <row r="3" spans="1:8" ht="20.100000000000001" customHeight="1" x14ac:dyDescent="0.25">
      <c r="A3" s="55"/>
      <c r="B3" s="55"/>
      <c r="C3" s="89" t="s">
        <v>149</v>
      </c>
      <c r="D3" s="90" t="s">
        <v>230</v>
      </c>
      <c r="E3" s="89" t="s">
        <v>154</v>
      </c>
      <c r="F3" s="101">
        <v>0</v>
      </c>
      <c r="G3" s="101"/>
      <c r="H3" s="57"/>
    </row>
    <row r="4" spans="1:8" ht="20.100000000000001" customHeight="1" x14ac:dyDescent="0.25">
      <c r="A4" s="55"/>
      <c r="B4" s="55"/>
      <c r="C4" s="89" t="s">
        <v>153</v>
      </c>
      <c r="D4" s="90" t="s">
        <v>231</v>
      </c>
      <c r="E4" s="89" t="s">
        <v>152</v>
      </c>
      <c r="F4" s="100">
        <v>0</v>
      </c>
      <c r="G4" s="100"/>
      <c r="H4" s="57"/>
    </row>
    <row r="5" spans="1:8" ht="20.100000000000001" customHeight="1" x14ac:dyDescent="0.25">
      <c r="A5" s="55"/>
      <c r="B5" s="55"/>
      <c r="C5" s="89" t="s">
        <v>150</v>
      </c>
      <c r="D5" s="90" t="s">
        <v>232</v>
      </c>
      <c r="E5" s="89" t="s">
        <v>155</v>
      </c>
      <c r="F5" s="101">
        <v>0</v>
      </c>
      <c r="G5" s="101"/>
      <c r="H5" s="57"/>
    </row>
    <row r="6" spans="1:8" ht="5.0999999999999996" customHeight="1" x14ac:dyDescent="0.25">
      <c r="A6" s="55"/>
      <c r="B6" s="55"/>
      <c r="C6" s="55"/>
      <c r="D6" s="58"/>
      <c r="E6" s="55"/>
      <c r="F6" s="57"/>
      <c r="G6" s="57"/>
      <c r="H6" s="57"/>
    </row>
    <row r="7" spans="1:8" ht="18" customHeight="1" x14ac:dyDescent="0.25">
      <c r="A7" s="55"/>
      <c r="B7" s="56" t="s">
        <v>156</v>
      </c>
      <c r="C7" s="56" t="s">
        <v>157</v>
      </c>
      <c r="D7" s="59" t="s">
        <v>158</v>
      </c>
      <c r="E7" s="56" t="s">
        <v>159</v>
      </c>
      <c r="F7" s="60">
        <v>219.89</v>
      </c>
      <c r="G7" s="104" t="s">
        <v>160</v>
      </c>
      <c r="H7" s="104"/>
    </row>
    <row r="8" spans="1:8" ht="18" customHeight="1" x14ac:dyDescent="0.25">
      <c r="A8" s="55"/>
      <c r="B8" s="56" t="s">
        <v>156</v>
      </c>
      <c r="C8" s="56" t="s">
        <v>161</v>
      </c>
      <c r="D8" s="59" t="s">
        <v>162</v>
      </c>
      <c r="E8" s="56" t="s">
        <v>159</v>
      </c>
      <c r="F8" s="60">
        <v>38.61</v>
      </c>
      <c r="G8" s="104" t="s">
        <v>160</v>
      </c>
      <c r="H8" s="104"/>
    </row>
    <row r="9" spans="1:8" ht="18" customHeight="1" x14ac:dyDescent="0.25">
      <c r="A9" s="55"/>
      <c r="B9" s="56" t="s">
        <v>163</v>
      </c>
      <c r="C9" s="56" t="s">
        <v>164</v>
      </c>
      <c r="D9" s="59" t="s">
        <v>165</v>
      </c>
      <c r="E9" s="56" t="s">
        <v>159</v>
      </c>
      <c r="F9" s="60">
        <f>F7</f>
        <v>219.89</v>
      </c>
      <c r="G9" s="104" t="s">
        <v>166</v>
      </c>
      <c r="H9" s="104"/>
    </row>
    <row r="10" spans="1:8" ht="18" customHeight="1" x14ac:dyDescent="0.25">
      <c r="A10" s="55"/>
      <c r="B10" s="56" t="s">
        <v>163</v>
      </c>
      <c r="C10" s="56" t="s">
        <v>167</v>
      </c>
      <c r="D10" s="59" t="s">
        <v>168</v>
      </c>
      <c r="E10" s="56" t="s">
        <v>159</v>
      </c>
      <c r="F10" s="60">
        <f>F7</f>
        <v>219.89</v>
      </c>
      <c r="G10" s="104" t="s">
        <v>166</v>
      </c>
      <c r="H10" s="104"/>
    </row>
    <row r="11" spans="1:8" ht="18" customHeight="1" x14ac:dyDescent="0.25">
      <c r="A11" s="55"/>
      <c r="B11" s="56" t="s">
        <v>163</v>
      </c>
      <c r="C11" s="56" t="s">
        <v>169</v>
      </c>
      <c r="D11" s="59" t="s">
        <v>170</v>
      </c>
      <c r="E11" s="56" t="s">
        <v>152</v>
      </c>
      <c r="F11" s="60">
        <f>3.2*F2</f>
        <v>235.23200000000003</v>
      </c>
      <c r="G11" s="102" t="s">
        <v>171</v>
      </c>
      <c r="H11" s="102"/>
    </row>
    <row r="12" spans="1:8" ht="18" customHeight="1" x14ac:dyDescent="0.25">
      <c r="A12" s="55"/>
      <c r="B12" s="86" t="s">
        <v>163</v>
      </c>
      <c r="C12" s="86" t="s">
        <v>172</v>
      </c>
      <c r="D12" s="59" t="s">
        <v>173</v>
      </c>
      <c r="E12" s="56" t="s">
        <v>152</v>
      </c>
      <c r="F12" s="60">
        <f>4*F2</f>
        <v>294.04000000000002</v>
      </c>
      <c r="G12" s="102" t="s">
        <v>174</v>
      </c>
      <c r="H12" s="102"/>
    </row>
    <row r="13" spans="1:8" ht="18" customHeight="1" x14ac:dyDescent="0.25">
      <c r="A13" s="55"/>
      <c r="B13" s="85"/>
      <c r="C13" s="85"/>
      <c r="D13" s="59" t="s">
        <v>175</v>
      </c>
      <c r="E13" s="56" t="s">
        <v>152</v>
      </c>
      <c r="F13" s="60">
        <f>4*1.2*F2</f>
        <v>352.84800000000001</v>
      </c>
      <c r="G13" s="102" t="s">
        <v>176</v>
      </c>
      <c r="H13" s="102"/>
    </row>
    <row r="14" spans="1:8" ht="18" customHeight="1" x14ac:dyDescent="0.25">
      <c r="A14" s="55"/>
      <c r="B14" s="56" t="s">
        <v>163</v>
      </c>
      <c r="C14" s="56" t="s">
        <v>177</v>
      </c>
      <c r="D14" s="59" t="s">
        <v>178</v>
      </c>
      <c r="E14" s="56" t="s">
        <v>152</v>
      </c>
      <c r="F14" s="60">
        <f>$F$2</f>
        <v>73.510000000000005</v>
      </c>
      <c r="G14" s="102" t="s">
        <v>179</v>
      </c>
      <c r="H14" s="102"/>
    </row>
    <row r="15" spans="1:8" ht="18" customHeight="1" x14ac:dyDescent="0.25">
      <c r="A15" s="55"/>
      <c r="B15" s="56" t="s">
        <v>163</v>
      </c>
      <c r="C15" s="56" t="s">
        <v>180</v>
      </c>
      <c r="D15" s="59" t="s">
        <v>181</v>
      </c>
      <c r="E15" s="56" t="s">
        <v>152</v>
      </c>
      <c r="F15" s="60">
        <f t="shared" ref="F15:F19" si="0">$F$2</f>
        <v>73.510000000000005</v>
      </c>
      <c r="G15" s="102" t="s">
        <v>179</v>
      </c>
      <c r="H15" s="102"/>
    </row>
    <row r="16" spans="1:8" ht="18" customHeight="1" x14ac:dyDescent="0.25">
      <c r="A16" s="55"/>
      <c r="B16" s="56" t="s">
        <v>163</v>
      </c>
      <c r="C16" s="56" t="s">
        <v>182</v>
      </c>
      <c r="D16" s="59" t="s">
        <v>183</v>
      </c>
      <c r="E16" s="56" t="s">
        <v>152</v>
      </c>
      <c r="F16" s="60">
        <f t="shared" si="0"/>
        <v>73.510000000000005</v>
      </c>
      <c r="G16" s="102" t="s">
        <v>179</v>
      </c>
      <c r="H16" s="102"/>
    </row>
    <row r="17" spans="1:8" ht="18" customHeight="1" x14ac:dyDescent="0.25">
      <c r="A17" s="55"/>
      <c r="B17" s="56" t="s">
        <v>163</v>
      </c>
      <c r="C17" s="56" t="s">
        <v>184</v>
      </c>
      <c r="D17" s="59" t="s">
        <v>185</v>
      </c>
      <c r="E17" s="56" t="s">
        <v>152</v>
      </c>
      <c r="F17" s="60">
        <f t="shared" si="0"/>
        <v>73.510000000000005</v>
      </c>
      <c r="G17" s="102" t="s">
        <v>179</v>
      </c>
      <c r="H17" s="102"/>
    </row>
    <row r="18" spans="1:8" ht="18" customHeight="1" x14ac:dyDescent="0.25">
      <c r="A18" s="55"/>
      <c r="B18" s="56" t="s">
        <v>163</v>
      </c>
      <c r="C18" s="56" t="s">
        <v>186</v>
      </c>
      <c r="D18" s="59" t="s">
        <v>187</v>
      </c>
      <c r="E18" s="56" t="s">
        <v>152</v>
      </c>
      <c r="F18" s="60">
        <f t="shared" si="0"/>
        <v>73.510000000000005</v>
      </c>
      <c r="G18" s="102" t="s">
        <v>179</v>
      </c>
      <c r="H18" s="102"/>
    </row>
    <row r="19" spans="1:8" ht="18" customHeight="1" x14ac:dyDescent="0.25">
      <c r="A19" s="55"/>
      <c r="B19" s="56" t="s">
        <v>163</v>
      </c>
      <c r="C19" s="56" t="s">
        <v>188</v>
      </c>
      <c r="D19" s="59" t="s">
        <v>189</v>
      </c>
      <c r="E19" s="56" t="s">
        <v>152</v>
      </c>
      <c r="F19" s="60">
        <f t="shared" si="0"/>
        <v>73.510000000000005</v>
      </c>
      <c r="G19" s="102" t="s">
        <v>179</v>
      </c>
      <c r="H19" s="102"/>
    </row>
    <row r="20" spans="1:8" ht="5.0999999999999996" customHeight="1" x14ac:dyDescent="0.25">
      <c r="A20" s="55"/>
      <c r="B20" s="55"/>
      <c r="C20" s="55"/>
      <c r="D20" s="58"/>
      <c r="E20" s="55"/>
      <c r="F20" s="57"/>
      <c r="G20" s="57"/>
      <c r="H20" s="57"/>
    </row>
    <row r="21" spans="1:8" x14ac:dyDescent="0.25">
      <c r="A21" s="61"/>
      <c r="B21" s="62"/>
      <c r="C21" s="63">
        <v>1</v>
      </c>
      <c r="D21" s="64" t="s">
        <v>190</v>
      </c>
      <c r="E21" s="62"/>
      <c r="F21" s="62"/>
      <c r="G21" s="62"/>
      <c r="H21" s="65"/>
    </row>
    <row r="22" spans="1:8" s="72" customFormat="1" ht="15" customHeight="1" x14ac:dyDescent="0.25">
      <c r="A22" s="74"/>
      <c r="B22" s="75"/>
      <c r="C22" s="75" t="s">
        <v>191</v>
      </c>
      <c r="D22" s="76" t="s">
        <v>192</v>
      </c>
      <c r="E22" s="77"/>
      <c r="F22" s="77"/>
      <c r="G22" s="77"/>
      <c r="H22" s="78"/>
    </row>
    <row r="23" spans="1:8" ht="20.100000000000001" customHeight="1" x14ac:dyDescent="0.25">
      <c r="A23" s="66" t="s">
        <v>58</v>
      </c>
      <c r="B23" s="66" t="s">
        <v>193</v>
      </c>
      <c r="C23" s="66" t="s">
        <v>194</v>
      </c>
      <c r="D23" s="66" t="s">
        <v>195</v>
      </c>
      <c r="E23" s="66" t="s">
        <v>5</v>
      </c>
      <c r="F23" s="66" t="s">
        <v>196</v>
      </c>
      <c r="G23" s="66" t="s">
        <v>227</v>
      </c>
      <c r="H23" s="66" t="s">
        <v>228</v>
      </c>
    </row>
    <row r="24" spans="1:8" ht="18" customHeight="1" x14ac:dyDescent="0.25">
      <c r="A24" s="56">
        <v>1</v>
      </c>
      <c r="B24" s="56" t="str">
        <f t="shared" ref="B24:B28" si="1">IFERROR(INDEX($B$7:$B$19,MATCH(C24,$C$7:$C$19,0)),"")</f>
        <v>SICOR</v>
      </c>
      <c r="C24" s="56" t="s">
        <v>157</v>
      </c>
      <c r="D24" s="59" t="str">
        <f t="shared" ref="D24:D28" si="2">IFERROR(VLOOKUP(C24,$C$7:$D$19,2,FALSE),"")</f>
        <v>ENGENHEIRO/ARQUITETO, NÍVEL CONSULTOR, INCLUSIVE ENCARGOS COMPLEMENTARES</v>
      </c>
      <c r="E24" s="56" t="str">
        <f t="shared" ref="E24:E28" si="3">IFERROR(VLOOKUP(C24,$C$7:$E$19,3,FALSE),"")</f>
        <v>H</v>
      </c>
      <c r="F24" s="60">
        <v>6</v>
      </c>
      <c r="G24" s="60">
        <f t="shared" ref="G24:G28" si="4">IFERROR(INDEX($F$7:$F$19,MATCH(C24,$C$7:$C$19,0)),"")</f>
        <v>219.89</v>
      </c>
      <c r="H24" s="60">
        <f>F24*G24</f>
        <v>1319.34</v>
      </c>
    </row>
    <row r="25" spans="1:8" ht="18" customHeight="1" x14ac:dyDescent="0.25">
      <c r="A25" s="56">
        <v>2</v>
      </c>
      <c r="B25" s="56" t="str">
        <f t="shared" si="1"/>
        <v>SICOR</v>
      </c>
      <c r="C25" s="56" t="s">
        <v>161</v>
      </c>
      <c r="D25" s="59" t="str">
        <f t="shared" si="2"/>
        <v>TÉCNICO DE NÍVEL MÉDIO, INCLUSIVE ENCARGOS COMPLEMENTARES</v>
      </c>
      <c r="E25" s="56" t="str">
        <f t="shared" si="3"/>
        <v>H</v>
      </c>
      <c r="F25" s="60">
        <v>1.2</v>
      </c>
      <c r="G25" s="60">
        <f t="shared" si="4"/>
        <v>38.61</v>
      </c>
      <c r="H25" s="60">
        <f t="shared" ref="H25:H28" si="5">F25*G25</f>
        <v>46.332000000000001</v>
      </c>
    </row>
    <row r="26" spans="1:8" ht="18" customHeight="1" x14ac:dyDescent="0.25">
      <c r="A26" s="56">
        <v>3</v>
      </c>
      <c r="B26" s="56" t="str">
        <f t="shared" si="1"/>
        <v>SAAE</v>
      </c>
      <c r="C26" s="56" t="s">
        <v>169</v>
      </c>
      <c r="D26" s="59" t="str">
        <f t="shared" si="2"/>
        <v>EQUIPAMENTOS DE ESCRITÓRIO, COMPUTADOR, IMPRESSORA, E OUTROS</v>
      </c>
      <c r="E26" s="56" t="str">
        <f t="shared" si="3"/>
        <v>UN</v>
      </c>
      <c r="F26" s="60">
        <v>1</v>
      </c>
      <c r="G26" s="60">
        <f t="shared" si="4"/>
        <v>235.23200000000003</v>
      </c>
      <c r="H26" s="60">
        <f t="shared" si="5"/>
        <v>235.23200000000003</v>
      </c>
    </row>
    <row r="27" spans="1:8" ht="18" customHeight="1" x14ac:dyDescent="0.25">
      <c r="A27" s="56">
        <v>4</v>
      </c>
      <c r="B27" s="56" t="str">
        <f t="shared" si="1"/>
        <v>SAAE</v>
      </c>
      <c r="C27" s="56" t="s">
        <v>172</v>
      </c>
      <c r="D27" s="59" t="str">
        <f t="shared" si="2"/>
        <v>DESLOCAMENTO URBANO TÉCNICO, MENOR QUE 10 KM (IDA E VOLTA)*</v>
      </c>
      <c r="E27" s="56" t="str">
        <f t="shared" si="3"/>
        <v>UN</v>
      </c>
      <c r="F27" s="60">
        <v>1</v>
      </c>
      <c r="G27" s="60">
        <f>IFERROR(IF($F$5&lt;=10,$F$12,$F$13),"")</f>
        <v>294.04000000000002</v>
      </c>
      <c r="H27" s="60">
        <f t="shared" si="5"/>
        <v>294.04000000000002</v>
      </c>
    </row>
    <row r="28" spans="1:8" ht="18" customHeight="1" x14ac:dyDescent="0.25">
      <c r="A28" s="56">
        <v>5</v>
      </c>
      <c r="B28" s="56" t="str">
        <f t="shared" si="1"/>
        <v>SAAE</v>
      </c>
      <c r="C28" s="56" t="s">
        <v>177</v>
      </c>
      <c r="D28" s="59" t="str">
        <f t="shared" si="2"/>
        <v>EMISSÃO DO TERMO DE VIABILIDADE TÉCNICA (TVT)</v>
      </c>
      <c r="E28" s="56" t="str">
        <f t="shared" si="3"/>
        <v>UN</v>
      </c>
      <c r="F28" s="60">
        <v>1</v>
      </c>
      <c r="G28" s="60">
        <f t="shared" si="4"/>
        <v>73.510000000000005</v>
      </c>
      <c r="H28" s="60">
        <f t="shared" si="5"/>
        <v>73.510000000000005</v>
      </c>
    </row>
    <row r="29" spans="1:8" s="73" customFormat="1" x14ac:dyDescent="0.25">
      <c r="A29" s="79"/>
      <c r="B29" s="80"/>
      <c r="C29" s="80"/>
      <c r="D29" s="81"/>
      <c r="E29" s="80"/>
      <c r="F29" s="82"/>
      <c r="G29" s="83" t="s">
        <v>197</v>
      </c>
      <c r="H29" s="84">
        <f>SUM(H24:H28)</f>
        <v>1968.454</v>
      </c>
    </row>
    <row r="30" spans="1:8" s="72" customFormat="1" ht="15" customHeight="1" x14ac:dyDescent="0.25">
      <c r="A30" s="74"/>
      <c r="B30" s="75"/>
      <c r="C30" s="75" t="s">
        <v>198</v>
      </c>
      <c r="D30" s="76" t="s">
        <v>199</v>
      </c>
      <c r="E30" s="77"/>
      <c r="F30" s="77"/>
      <c r="G30" s="77"/>
      <c r="H30" s="78"/>
    </row>
    <row r="31" spans="1:8" ht="20.100000000000001" customHeight="1" x14ac:dyDescent="0.25">
      <c r="A31" s="66" t="s">
        <v>58</v>
      </c>
      <c r="B31" s="66" t="s">
        <v>193</v>
      </c>
      <c r="C31" s="66" t="s">
        <v>194</v>
      </c>
      <c r="D31" s="66" t="s">
        <v>195</v>
      </c>
      <c r="E31" s="66" t="s">
        <v>5</v>
      </c>
      <c r="F31" s="66" t="s">
        <v>196</v>
      </c>
      <c r="G31" s="66" t="s">
        <v>227</v>
      </c>
      <c r="H31" s="66" t="s">
        <v>228</v>
      </c>
    </row>
    <row r="32" spans="1:8" ht="18" customHeight="1" x14ac:dyDescent="0.25">
      <c r="A32" s="56">
        <v>1</v>
      </c>
      <c r="B32" s="56" t="str">
        <f t="shared" ref="B32:B35" si="6">IFERROR(INDEX($B$7:$B$19,MATCH(C32,$C$7:$C$19,0)),"")</f>
        <v>SICOR</v>
      </c>
      <c r="C32" s="56" t="s">
        <v>157</v>
      </c>
      <c r="D32" s="59" t="str">
        <f t="shared" ref="D32:D35" si="7">IFERROR(VLOOKUP(C32,$C$7:$D$19,2,FALSE),"")</f>
        <v>ENGENHEIRO/ARQUITETO, NÍVEL CONSULTOR, INCLUSIVE ENCARGOS COMPLEMENTARES</v>
      </c>
      <c r="E32" s="56" t="str">
        <f t="shared" ref="E32:E35" si="8">IFERROR(VLOOKUP(C32,$C$7:$E$19,3,FALSE),"")</f>
        <v>H</v>
      </c>
      <c r="F32" s="60">
        <v>25</v>
      </c>
      <c r="G32" s="60">
        <f t="shared" ref="G32:G34" si="9">IFERROR(INDEX($F$7:$F$19,MATCH(C32,$C$7:$C$19,0)),"")</f>
        <v>219.89</v>
      </c>
      <c r="H32" s="60">
        <f>F32*G32</f>
        <v>5497.25</v>
      </c>
    </row>
    <row r="33" spans="1:8" ht="18" customHeight="1" x14ac:dyDescent="0.25">
      <c r="A33" s="56">
        <v>2</v>
      </c>
      <c r="B33" s="56" t="str">
        <f t="shared" si="6"/>
        <v>SICOR</v>
      </c>
      <c r="C33" s="56" t="s">
        <v>161</v>
      </c>
      <c r="D33" s="59" t="str">
        <f t="shared" si="7"/>
        <v>TÉCNICO DE NÍVEL MÉDIO, INCLUSIVE ENCARGOS COMPLEMENTARES</v>
      </c>
      <c r="E33" s="56" t="str">
        <f t="shared" si="8"/>
        <v>H</v>
      </c>
      <c r="F33" s="60">
        <v>4</v>
      </c>
      <c r="G33" s="60">
        <f t="shared" si="9"/>
        <v>38.61</v>
      </c>
      <c r="H33" s="60">
        <f t="shared" ref="H33:H35" si="10">F33*G33</f>
        <v>154.44</v>
      </c>
    </row>
    <row r="34" spans="1:8" ht="18" customHeight="1" x14ac:dyDescent="0.25">
      <c r="A34" s="56">
        <v>3</v>
      </c>
      <c r="B34" s="56" t="str">
        <f t="shared" si="6"/>
        <v>SAAE</v>
      </c>
      <c r="C34" s="56" t="s">
        <v>169</v>
      </c>
      <c r="D34" s="59" t="str">
        <f t="shared" si="7"/>
        <v>EQUIPAMENTOS DE ESCRITÓRIO, COMPUTADOR, IMPRESSORA, E OUTROS</v>
      </c>
      <c r="E34" s="56" t="str">
        <f t="shared" si="8"/>
        <v>UN</v>
      </c>
      <c r="F34" s="60">
        <v>1</v>
      </c>
      <c r="G34" s="60">
        <f t="shared" si="9"/>
        <v>235.23200000000003</v>
      </c>
      <c r="H34" s="60">
        <f t="shared" si="10"/>
        <v>235.23200000000003</v>
      </c>
    </row>
    <row r="35" spans="1:8" ht="18" customHeight="1" x14ac:dyDescent="0.25">
      <c r="A35" s="56">
        <v>4</v>
      </c>
      <c r="B35" s="56" t="str">
        <f t="shared" si="6"/>
        <v>SAAE</v>
      </c>
      <c r="C35" s="56" t="s">
        <v>172</v>
      </c>
      <c r="D35" s="59" t="str">
        <f t="shared" si="7"/>
        <v>DESLOCAMENTO URBANO TÉCNICO, MENOR QUE 10 KM (IDA E VOLTA)*</v>
      </c>
      <c r="E35" s="56" t="str">
        <f t="shared" si="8"/>
        <v>UN</v>
      </c>
      <c r="F35" s="60">
        <v>1</v>
      </c>
      <c r="G35" s="60">
        <f>IFERROR(IF($F$5&lt;=10,$F$12,$F$13),"")</f>
        <v>294.04000000000002</v>
      </c>
      <c r="H35" s="60">
        <f t="shared" si="10"/>
        <v>294.04000000000002</v>
      </c>
    </row>
    <row r="36" spans="1:8" s="73" customFormat="1" x14ac:dyDescent="0.25">
      <c r="A36" s="79"/>
      <c r="B36" s="80"/>
      <c r="C36" s="80"/>
      <c r="D36" s="81"/>
      <c r="E36" s="80"/>
      <c r="F36" s="82"/>
      <c r="G36" s="83" t="s">
        <v>197</v>
      </c>
      <c r="H36" s="84">
        <f>SUM(H32:H35)</f>
        <v>6180.9619999999995</v>
      </c>
    </row>
    <row r="37" spans="1:8" s="72" customFormat="1" ht="15" customHeight="1" x14ac:dyDescent="0.25">
      <c r="A37" s="74"/>
      <c r="B37" s="75"/>
      <c r="C37" s="75" t="s">
        <v>200</v>
      </c>
      <c r="D37" s="76" t="s">
        <v>201</v>
      </c>
      <c r="E37" s="77"/>
      <c r="F37" s="77"/>
      <c r="G37" s="77"/>
      <c r="H37" s="78"/>
    </row>
    <row r="38" spans="1:8" ht="20.100000000000001" customHeight="1" x14ac:dyDescent="0.25">
      <c r="A38" s="66" t="s">
        <v>58</v>
      </c>
      <c r="B38" s="66" t="s">
        <v>193</v>
      </c>
      <c r="C38" s="66" t="s">
        <v>194</v>
      </c>
      <c r="D38" s="66" t="s">
        <v>195</v>
      </c>
      <c r="E38" s="66" t="s">
        <v>5</v>
      </c>
      <c r="F38" s="66" t="s">
        <v>196</v>
      </c>
      <c r="G38" s="66" t="s">
        <v>227</v>
      </c>
      <c r="H38" s="66" t="s">
        <v>228</v>
      </c>
    </row>
    <row r="39" spans="1:8" ht="18" customHeight="1" x14ac:dyDescent="0.25">
      <c r="A39" s="56">
        <v>1</v>
      </c>
      <c r="B39" s="56" t="str">
        <f t="shared" ref="B39:B42" si="11">IFERROR(INDEX($B$7:$B$19,MATCH(C39,$C$7:$C$19,0)),"")</f>
        <v>SICOR</v>
      </c>
      <c r="C39" s="56" t="s">
        <v>157</v>
      </c>
      <c r="D39" s="59" t="str">
        <f t="shared" ref="D39:D42" si="12">IFERROR(VLOOKUP(C39,$C$7:$D$19,2,FALSE),"")</f>
        <v>ENGENHEIRO/ARQUITETO, NÍVEL CONSULTOR, INCLUSIVE ENCARGOS COMPLEMENTARES</v>
      </c>
      <c r="E39" s="56" t="str">
        <f t="shared" ref="E39:E42" si="13">IFERROR(VLOOKUP(C39,$C$7:$E$19,3,FALSE),"")</f>
        <v>H</v>
      </c>
      <c r="F39" s="60">
        <f>25+((F4-100)/8)</f>
        <v>12.5</v>
      </c>
      <c r="G39" s="60">
        <f t="shared" ref="G39:G41" si="14">IFERROR(INDEX($F$7:$F$19,MATCH(C39,$C$7:$C$19,0)),"")</f>
        <v>219.89</v>
      </c>
      <c r="H39" s="60">
        <f>F39*G39</f>
        <v>2748.625</v>
      </c>
    </row>
    <row r="40" spans="1:8" ht="18" customHeight="1" x14ac:dyDescent="0.25">
      <c r="A40" s="56">
        <v>2</v>
      </c>
      <c r="B40" s="56" t="str">
        <f t="shared" si="11"/>
        <v>SICOR</v>
      </c>
      <c r="C40" s="56" t="s">
        <v>161</v>
      </c>
      <c r="D40" s="59" t="str">
        <f t="shared" si="12"/>
        <v>TÉCNICO DE NÍVEL MÉDIO, INCLUSIVE ENCARGOS COMPLEMENTARES</v>
      </c>
      <c r="E40" s="56" t="str">
        <f t="shared" si="13"/>
        <v>H</v>
      </c>
      <c r="F40" s="60">
        <v>4</v>
      </c>
      <c r="G40" s="60">
        <f t="shared" si="14"/>
        <v>38.61</v>
      </c>
      <c r="H40" s="60">
        <f t="shared" ref="H40:H42" si="15">F40*G40</f>
        <v>154.44</v>
      </c>
    </row>
    <row r="41" spans="1:8" ht="18" customHeight="1" x14ac:dyDescent="0.25">
      <c r="A41" s="56">
        <v>3</v>
      </c>
      <c r="B41" s="56" t="str">
        <f t="shared" si="11"/>
        <v>SAAE</v>
      </c>
      <c r="C41" s="56" t="s">
        <v>169</v>
      </c>
      <c r="D41" s="59" t="str">
        <f t="shared" si="12"/>
        <v>EQUIPAMENTOS DE ESCRITÓRIO, COMPUTADOR, IMPRESSORA, E OUTROS</v>
      </c>
      <c r="E41" s="56" t="str">
        <f t="shared" si="13"/>
        <v>UN</v>
      </c>
      <c r="F41" s="60">
        <v>1</v>
      </c>
      <c r="G41" s="60">
        <f t="shared" si="14"/>
        <v>235.23200000000003</v>
      </c>
      <c r="H41" s="60">
        <f t="shared" si="15"/>
        <v>235.23200000000003</v>
      </c>
    </row>
    <row r="42" spans="1:8" ht="18" customHeight="1" x14ac:dyDescent="0.25">
      <c r="A42" s="56">
        <v>4</v>
      </c>
      <c r="B42" s="56" t="str">
        <f t="shared" si="11"/>
        <v>SAAE</v>
      </c>
      <c r="C42" s="56" t="s">
        <v>172</v>
      </c>
      <c r="D42" s="59" t="str">
        <f t="shared" si="12"/>
        <v>DESLOCAMENTO URBANO TÉCNICO, MENOR QUE 10 KM (IDA E VOLTA)*</v>
      </c>
      <c r="E42" s="56" t="str">
        <f t="shared" si="13"/>
        <v>UN</v>
      </c>
      <c r="F42" s="60">
        <v>1</v>
      </c>
      <c r="G42" s="60">
        <f>IFERROR(IF($F$5&lt;=10,$F$12,$F$13),"")</f>
        <v>294.04000000000002</v>
      </c>
      <c r="H42" s="60">
        <f t="shared" si="15"/>
        <v>294.04000000000002</v>
      </c>
    </row>
    <row r="43" spans="1:8" s="73" customFormat="1" x14ac:dyDescent="0.25">
      <c r="A43" s="79"/>
      <c r="B43" s="80"/>
      <c r="C43" s="80"/>
      <c r="D43" s="81"/>
      <c r="E43" s="80"/>
      <c r="F43" s="82"/>
      <c r="G43" s="83" t="s">
        <v>197</v>
      </c>
      <c r="H43" s="84">
        <f>SUM(H39:H42)</f>
        <v>3432.337</v>
      </c>
    </row>
    <row r="44" spans="1:8" x14ac:dyDescent="0.25">
      <c r="A44" s="61"/>
      <c r="B44" s="62"/>
      <c r="C44" s="63">
        <v>2</v>
      </c>
      <c r="D44" s="64" t="s">
        <v>202</v>
      </c>
      <c r="E44" s="62"/>
      <c r="F44" s="62"/>
      <c r="G44" s="62"/>
      <c r="H44" s="65"/>
    </row>
    <row r="45" spans="1:8" s="72" customFormat="1" ht="15" customHeight="1" x14ac:dyDescent="0.25">
      <c r="A45" s="74"/>
      <c r="B45" s="75"/>
      <c r="C45" s="75" t="s">
        <v>203</v>
      </c>
      <c r="D45" s="76" t="s">
        <v>204</v>
      </c>
      <c r="E45" s="77"/>
      <c r="F45" s="77"/>
      <c r="G45" s="77"/>
      <c r="H45" s="78"/>
    </row>
    <row r="46" spans="1:8" ht="20.100000000000001" customHeight="1" x14ac:dyDescent="0.25">
      <c r="A46" s="66" t="s">
        <v>58</v>
      </c>
      <c r="B46" s="66" t="s">
        <v>193</v>
      </c>
      <c r="C46" s="66" t="s">
        <v>194</v>
      </c>
      <c r="D46" s="66" t="s">
        <v>195</v>
      </c>
      <c r="E46" s="66" t="s">
        <v>5</v>
      </c>
      <c r="F46" s="66" t="s">
        <v>196</v>
      </c>
      <c r="G46" s="66" t="s">
        <v>227</v>
      </c>
      <c r="H46" s="66" t="s">
        <v>228</v>
      </c>
    </row>
    <row r="47" spans="1:8" ht="18" customHeight="1" x14ac:dyDescent="0.25">
      <c r="A47" s="56">
        <v>1</v>
      </c>
      <c r="B47" s="56" t="str">
        <f t="shared" ref="B47:B49" si="16">IFERROR(INDEX($B$7:$B$19,MATCH(C47,$C$7:$C$19,0)),"")</f>
        <v>SICOR</v>
      </c>
      <c r="C47" s="56" t="s">
        <v>157</v>
      </c>
      <c r="D47" s="59" t="str">
        <f t="shared" ref="D47:D49" si="17">IFERROR(VLOOKUP(C47,$C$7:$D$19,2,FALSE),"")</f>
        <v>ENGENHEIRO/ARQUITETO, NÍVEL CONSULTOR, INCLUSIVE ENCARGOS COMPLEMENTARES</v>
      </c>
      <c r="E47" s="56" t="str">
        <f t="shared" ref="E47:E49" si="18">IFERROR(VLOOKUP(C47,$C$7:$E$19,3,FALSE),"")</f>
        <v>H</v>
      </c>
      <c r="F47" s="60">
        <f>(0.05*$F$4)+(0.05*($F$3/1000))+5</f>
        <v>5</v>
      </c>
      <c r="G47" s="60">
        <f t="shared" ref="G47:G49" si="19">IFERROR(INDEX($F$7:$F$19,MATCH(C47,$C$7:$C$19,0)),"")</f>
        <v>219.89</v>
      </c>
      <c r="H47" s="60">
        <f>F47*G47</f>
        <v>1099.4499999999998</v>
      </c>
    </row>
    <row r="48" spans="1:8" ht="18" customHeight="1" x14ac:dyDescent="0.25">
      <c r="A48" s="56">
        <v>2</v>
      </c>
      <c r="B48" s="56" t="str">
        <f t="shared" si="16"/>
        <v>SICOR</v>
      </c>
      <c r="C48" s="56" t="s">
        <v>161</v>
      </c>
      <c r="D48" s="59" t="str">
        <f t="shared" si="17"/>
        <v>TÉCNICO DE NÍVEL MÉDIO, INCLUSIVE ENCARGOS COMPLEMENTARES</v>
      </c>
      <c r="E48" s="56" t="str">
        <f t="shared" si="18"/>
        <v>H</v>
      </c>
      <c r="F48" s="60">
        <v>2.5</v>
      </c>
      <c r="G48" s="60">
        <f t="shared" si="19"/>
        <v>38.61</v>
      </c>
      <c r="H48" s="60">
        <f t="shared" ref="H48:H50" si="20">F48*G48</f>
        <v>96.525000000000006</v>
      </c>
    </row>
    <row r="49" spans="1:8" ht="18" customHeight="1" x14ac:dyDescent="0.25">
      <c r="A49" s="56">
        <v>3</v>
      </c>
      <c r="B49" s="56" t="str">
        <f t="shared" si="16"/>
        <v>SAAE</v>
      </c>
      <c r="C49" s="56" t="s">
        <v>169</v>
      </c>
      <c r="D49" s="59" t="str">
        <f t="shared" si="17"/>
        <v>EQUIPAMENTOS DE ESCRITÓRIO, COMPUTADOR, IMPRESSORA, E OUTROS</v>
      </c>
      <c r="E49" s="56" t="str">
        <f t="shared" si="18"/>
        <v>UN</v>
      </c>
      <c r="F49" s="60">
        <v>1</v>
      </c>
      <c r="G49" s="60">
        <f t="shared" si="19"/>
        <v>235.23200000000003</v>
      </c>
      <c r="H49" s="60">
        <f t="shared" si="20"/>
        <v>235.23200000000003</v>
      </c>
    </row>
    <row r="50" spans="1:8" ht="18" customHeight="1" x14ac:dyDescent="0.25">
      <c r="A50" s="56">
        <v>4</v>
      </c>
      <c r="B50" s="56" t="str">
        <f>IFERROR(INDEX($B$7:$B$19,MATCH(C50,$C$7:$C$19,0)),"")</f>
        <v>SAAE</v>
      </c>
      <c r="C50" s="56" t="s">
        <v>180</v>
      </c>
      <c r="D50" s="59" t="str">
        <f>IFERROR(VLOOKUP(C50,$C$7:$D$19,2,FALSE),"")</f>
        <v>EMISSÃO DO TERMO DE APROVAÇÃO DE PROJETO (TAP)</v>
      </c>
      <c r="E50" s="56" t="str">
        <f>IFERROR(VLOOKUP(C50,$C$7:$E$19,3,FALSE),"")</f>
        <v>UN</v>
      </c>
      <c r="F50" s="60">
        <v>1</v>
      </c>
      <c r="G50" s="60">
        <f>IFERROR(INDEX($F$7:$F$19,MATCH(C50,$C$7:$C$19,0)),"")</f>
        <v>73.510000000000005</v>
      </c>
      <c r="H50" s="60">
        <f t="shared" si="20"/>
        <v>73.510000000000005</v>
      </c>
    </row>
    <row r="51" spans="1:8" s="73" customFormat="1" x14ac:dyDescent="0.25">
      <c r="A51" s="79"/>
      <c r="B51" s="80"/>
      <c r="C51" s="80"/>
      <c r="D51" s="81"/>
      <c r="E51" s="80"/>
      <c r="F51" s="82"/>
      <c r="G51" s="83" t="s">
        <v>197</v>
      </c>
      <c r="H51" s="84">
        <f>SUM(H47:H50)</f>
        <v>1504.7169999999999</v>
      </c>
    </row>
    <row r="52" spans="1:8" s="72" customFormat="1" ht="15" customHeight="1" x14ac:dyDescent="0.25">
      <c r="A52" s="74"/>
      <c r="B52" s="75"/>
      <c r="C52" s="75" t="s">
        <v>205</v>
      </c>
      <c r="D52" s="76" t="s">
        <v>206</v>
      </c>
      <c r="E52" s="77"/>
      <c r="F52" s="77"/>
      <c r="G52" s="77"/>
      <c r="H52" s="78"/>
    </row>
    <row r="53" spans="1:8" ht="20.100000000000001" customHeight="1" x14ac:dyDescent="0.25">
      <c r="A53" s="66" t="s">
        <v>58</v>
      </c>
      <c r="B53" s="66" t="s">
        <v>193</v>
      </c>
      <c r="C53" s="66" t="s">
        <v>194</v>
      </c>
      <c r="D53" s="66" t="s">
        <v>195</v>
      </c>
      <c r="E53" s="66" t="s">
        <v>5</v>
      </c>
      <c r="F53" s="66" t="s">
        <v>196</v>
      </c>
      <c r="G53" s="66" t="s">
        <v>227</v>
      </c>
      <c r="H53" s="66" t="s">
        <v>228</v>
      </c>
    </row>
    <row r="54" spans="1:8" ht="18" customHeight="1" x14ac:dyDescent="0.25">
      <c r="A54" s="56">
        <v>1</v>
      </c>
      <c r="B54" s="56" t="str">
        <f t="shared" ref="B54:B56" si="21">IFERROR(INDEX($B$7:$B$19,MATCH(C54,$C$7:$C$19,0)),"")</f>
        <v>SICOR</v>
      </c>
      <c r="C54" s="56" t="s">
        <v>157</v>
      </c>
      <c r="D54" s="59" t="str">
        <f t="shared" ref="D54:D56" si="22">IFERROR(VLOOKUP(C54,$C$7:$D$19,2,FALSE),"")</f>
        <v>ENGENHEIRO/ARQUITETO, NÍVEL CONSULTOR, INCLUSIVE ENCARGOS COMPLEMENTARES</v>
      </c>
      <c r="E54" s="56" t="str">
        <f t="shared" ref="E54:E56" si="23">IFERROR(VLOOKUP(C54,$C$7:$E$19,3,FALSE),"")</f>
        <v>H</v>
      </c>
      <c r="F54" s="60">
        <f>F47/2</f>
        <v>2.5</v>
      </c>
      <c r="G54" s="60">
        <f t="shared" ref="G54:G56" si="24">IFERROR(INDEX($F$7:$F$19,MATCH(C54,$C$7:$C$19,0)),"")</f>
        <v>219.89</v>
      </c>
      <c r="H54" s="60">
        <f>F54*G54</f>
        <v>549.72499999999991</v>
      </c>
    </row>
    <row r="55" spans="1:8" ht="18" customHeight="1" x14ac:dyDescent="0.25">
      <c r="A55" s="56">
        <v>2</v>
      </c>
      <c r="B55" s="56" t="str">
        <f t="shared" si="21"/>
        <v>SICOR</v>
      </c>
      <c r="C55" s="56" t="s">
        <v>161</v>
      </c>
      <c r="D55" s="59" t="str">
        <f t="shared" si="22"/>
        <v>TÉCNICO DE NÍVEL MÉDIO, INCLUSIVE ENCARGOS COMPLEMENTARES</v>
      </c>
      <c r="E55" s="56" t="str">
        <f t="shared" si="23"/>
        <v>H</v>
      </c>
      <c r="F55" s="60">
        <f>F48/2</f>
        <v>1.25</v>
      </c>
      <c r="G55" s="60">
        <f t="shared" si="24"/>
        <v>38.61</v>
      </c>
      <c r="H55" s="60">
        <f t="shared" ref="H55:H56" si="25">F55*G55</f>
        <v>48.262500000000003</v>
      </c>
    </row>
    <row r="56" spans="1:8" ht="18" customHeight="1" x14ac:dyDescent="0.25">
      <c r="A56" s="56">
        <v>3</v>
      </c>
      <c r="B56" s="56" t="str">
        <f t="shared" si="21"/>
        <v>SAAE</v>
      </c>
      <c r="C56" s="56" t="s">
        <v>169</v>
      </c>
      <c r="D56" s="59" t="str">
        <f t="shared" si="22"/>
        <v>EQUIPAMENTOS DE ESCRITÓRIO, COMPUTADOR, IMPRESSORA, E OUTROS</v>
      </c>
      <c r="E56" s="56" t="str">
        <f t="shared" si="23"/>
        <v>UN</v>
      </c>
      <c r="F56" s="60">
        <f>F49/2</f>
        <v>0.5</v>
      </c>
      <c r="G56" s="60">
        <f t="shared" si="24"/>
        <v>235.23200000000003</v>
      </c>
      <c r="H56" s="60">
        <f t="shared" si="25"/>
        <v>117.61600000000001</v>
      </c>
    </row>
    <row r="57" spans="1:8" s="73" customFormat="1" x14ac:dyDescent="0.25">
      <c r="A57" s="79"/>
      <c r="B57" s="80"/>
      <c r="C57" s="80"/>
      <c r="D57" s="81"/>
      <c r="E57" s="80"/>
      <c r="F57" s="82"/>
      <c r="G57" s="83" t="s">
        <v>197</v>
      </c>
      <c r="H57" s="84">
        <f>SUM(H54:H56)</f>
        <v>715.60349999999994</v>
      </c>
    </row>
    <row r="58" spans="1:8" x14ac:dyDescent="0.25">
      <c r="A58" s="61"/>
      <c r="B58" s="62"/>
      <c r="C58" s="63">
        <v>3</v>
      </c>
      <c r="D58" s="64" t="s">
        <v>207</v>
      </c>
      <c r="E58" s="62"/>
      <c r="F58" s="62"/>
      <c r="G58" s="62"/>
      <c r="H58" s="65"/>
    </row>
    <row r="59" spans="1:8" s="72" customFormat="1" ht="15" customHeight="1" x14ac:dyDescent="0.25">
      <c r="A59" s="74"/>
      <c r="B59" s="75"/>
      <c r="C59" s="75" t="s">
        <v>208</v>
      </c>
      <c r="D59" s="76" t="s">
        <v>577</v>
      </c>
      <c r="E59" s="77"/>
      <c r="F59" s="77"/>
      <c r="G59" s="77"/>
      <c r="H59" s="78"/>
    </row>
    <row r="60" spans="1:8" ht="20.100000000000001" customHeight="1" x14ac:dyDescent="0.25">
      <c r="A60" s="66" t="s">
        <v>58</v>
      </c>
      <c r="B60" s="66" t="s">
        <v>193</v>
      </c>
      <c r="C60" s="66" t="s">
        <v>194</v>
      </c>
      <c r="D60" s="66" t="s">
        <v>195</v>
      </c>
      <c r="E60" s="66" t="s">
        <v>5</v>
      </c>
      <c r="F60" s="66" t="s">
        <v>196</v>
      </c>
      <c r="G60" s="66" t="s">
        <v>227</v>
      </c>
      <c r="H60" s="66" t="s">
        <v>228</v>
      </c>
    </row>
    <row r="61" spans="1:8" ht="18" customHeight="1" x14ac:dyDescent="0.25">
      <c r="A61" s="56">
        <v>1</v>
      </c>
      <c r="B61" s="56" t="str">
        <f t="shared" ref="B61:B65" si="26">IFERROR(INDEX($B$7:$B$19,MATCH(C61,$C$7:$C$19,0)),"")</f>
        <v>SICOR</v>
      </c>
      <c r="C61" s="56" t="s">
        <v>157</v>
      </c>
      <c r="D61" s="59" t="str">
        <f t="shared" ref="D61:D65" si="27">IFERROR(VLOOKUP(C61,$C$7:$D$19,2,FALSE),"")</f>
        <v>ENGENHEIRO/ARQUITETO, NÍVEL CONSULTOR, INCLUSIVE ENCARGOS COMPLEMENTARES</v>
      </c>
      <c r="E61" s="56" t="str">
        <f t="shared" ref="E61:E65" si="28">IFERROR(VLOOKUP(C61,$C$7:$E$19,3,FALSE),"")</f>
        <v>H</v>
      </c>
      <c r="F61" s="60">
        <f>(0.01*$F$4)+(0.01*($F$3/1000))</f>
        <v>0</v>
      </c>
      <c r="G61" s="60">
        <f t="shared" ref="G61:G65" si="29">IFERROR(INDEX($F$7:$F$19,MATCH(C61,$C$7:$C$19,0)),"")</f>
        <v>219.89</v>
      </c>
      <c r="H61" s="60">
        <f>F61*G61</f>
        <v>0</v>
      </c>
    </row>
    <row r="62" spans="1:8" ht="18" customHeight="1" x14ac:dyDescent="0.25">
      <c r="A62" s="56">
        <v>2</v>
      </c>
      <c r="B62" s="56" t="str">
        <f t="shared" si="26"/>
        <v>SICOR</v>
      </c>
      <c r="C62" s="56" t="s">
        <v>161</v>
      </c>
      <c r="D62" s="59" t="str">
        <f t="shared" si="27"/>
        <v>TÉCNICO DE NÍVEL MÉDIO, INCLUSIVE ENCARGOS COMPLEMENTARES</v>
      </c>
      <c r="E62" s="56" t="str">
        <f t="shared" si="28"/>
        <v>H</v>
      </c>
      <c r="F62" s="60">
        <v>2.5</v>
      </c>
      <c r="G62" s="60">
        <f t="shared" si="29"/>
        <v>38.61</v>
      </c>
      <c r="H62" s="60">
        <f t="shared" ref="H62:H65" si="30">F62*G62</f>
        <v>96.525000000000006</v>
      </c>
    </row>
    <row r="63" spans="1:8" ht="18" customHeight="1" x14ac:dyDescent="0.25">
      <c r="A63" s="56">
        <v>3</v>
      </c>
      <c r="B63" s="56" t="str">
        <f t="shared" si="26"/>
        <v>SAAE</v>
      </c>
      <c r="C63" s="56" t="s">
        <v>169</v>
      </c>
      <c r="D63" s="59" t="str">
        <f t="shared" si="27"/>
        <v>EQUIPAMENTOS DE ESCRITÓRIO, COMPUTADOR, IMPRESSORA, E OUTROS</v>
      </c>
      <c r="E63" s="56" t="str">
        <f t="shared" si="28"/>
        <v>UN</v>
      </c>
      <c r="F63" s="60">
        <v>1</v>
      </c>
      <c r="G63" s="60">
        <f t="shared" si="29"/>
        <v>235.23200000000003</v>
      </c>
      <c r="H63" s="60">
        <f t="shared" si="30"/>
        <v>235.23200000000003</v>
      </c>
    </row>
    <row r="64" spans="1:8" ht="18" customHeight="1" x14ac:dyDescent="0.25">
      <c r="A64" s="56">
        <v>4</v>
      </c>
      <c r="B64" s="56" t="str">
        <f t="shared" si="26"/>
        <v>SAAE</v>
      </c>
      <c r="C64" s="56" t="s">
        <v>172</v>
      </c>
      <c r="D64" s="59" t="str">
        <f t="shared" si="27"/>
        <v>DESLOCAMENTO URBANO TÉCNICO, MENOR QUE 10 KM (IDA E VOLTA)*</v>
      </c>
      <c r="E64" s="56" t="str">
        <f t="shared" si="28"/>
        <v>UN</v>
      </c>
      <c r="F64" s="60">
        <v>1</v>
      </c>
      <c r="G64" s="60">
        <f>IFERROR(IF($F$5&lt;=10,$F$12,$F$13),"")</f>
        <v>294.04000000000002</v>
      </c>
      <c r="H64" s="60">
        <f t="shared" si="30"/>
        <v>294.04000000000002</v>
      </c>
    </row>
    <row r="65" spans="1:8" ht="18" customHeight="1" x14ac:dyDescent="0.25">
      <c r="A65" s="56">
        <v>5</v>
      </c>
      <c r="B65" s="56" t="str">
        <f t="shared" si="26"/>
        <v>SAAE</v>
      </c>
      <c r="C65" s="56" t="s">
        <v>182</v>
      </c>
      <c r="D65" s="59" t="str">
        <f t="shared" si="27"/>
        <v>EMISSÃO DE PARECER TÉCNICO</v>
      </c>
      <c r="E65" s="56" t="str">
        <f t="shared" si="28"/>
        <v>UN</v>
      </c>
      <c r="F65" s="60">
        <v>1</v>
      </c>
      <c r="G65" s="60">
        <f t="shared" si="29"/>
        <v>73.510000000000005</v>
      </c>
      <c r="H65" s="60">
        <f t="shared" si="30"/>
        <v>73.510000000000005</v>
      </c>
    </row>
    <row r="66" spans="1:8" s="73" customFormat="1" x14ac:dyDescent="0.25">
      <c r="A66" s="79"/>
      <c r="B66" s="80"/>
      <c r="C66" s="80"/>
      <c r="D66" s="81"/>
      <c r="E66" s="80"/>
      <c r="F66" s="82"/>
      <c r="G66" s="83" t="s">
        <v>197</v>
      </c>
      <c r="H66" s="84">
        <f>SUM(H61:H65)</f>
        <v>699.30700000000002</v>
      </c>
    </row>
    <row r="67" spans="1:8" s="72" customFormat="1" ht="15" customHeight="1" x14ac:dyDescent="0.25">
      <c r="A67" s="74"/>
      <c r="B67" s="75"/>
      <c r="C67" s="75" t="s">
        <v>209</v>
      </c>
      <c r="D67" s="76" t="s">
        <v>578</v>
      </c>
      <c r="E67" s="77"/>
      <c r="F67" s="77"/>
      <c r="G67" s="77"/>
      <c r="H67" s="78"/>
    </row>
    <row r="68" spans="1:8" ht="20.100000000000001" customHeight="1" x14ac:dyDescent="0.25">
      <c r="A68" s="66" t="s">
        <v>58</v>
      </c>
      <c r="B68" s="66" t="s">
        <v>193</v>
      </c>
      <c r="C68" s="66" t="s">
        <v>194</v>
      </c>
      <c r="D68" s="66" t="s">
        <v>195</v>
      </c>
      <c r="E68" s="66" t="s">
        <v>5</v>
      </c>
      <c r="F68" s="66" t="s">
        <v>196</v>
      </c>
      <c r="G68" s="66" t="s">
        <v>227</v>
      </c>
      <c r="H68" s="66" t="s">
        <v>228</v>
      </c>
    </row>
    <row r="69" spans="1:8" ht="18" customHeight="1" x14ac:dyDescent="0.25">
      <c r="A69" s="56">
        <v>1</v>
      </c>
      <c r="B69" s="56" t="str">
        <f t="shared" ref="B69:B73" si="31">IFERROR(INDEX($B$7:$B$19,MATCH(C69,$C$7:$C$19,0)),"")</f>
        <v>SICOR</v>
      </c>
      <c r="C69" s="56" t="s">
        <v>157</v>
      </c>
      <c r="D69" s="59" t="str">
        <f t="shared" ref="D69:D73" si="32">IFERROR(VLOOKUP(C69,$C$7:$D$19,2,FALSE),"")</f>
        <v>ENGENHEIRO/ARQUITETO, NÍVEL CONSULTOR, INCLUSIVE ENCARGOS COMPLEMENTARES</v>
      </c>
      <c r="E69" s="56" t="str">
        <f t="shared" ref="E69:E73" si="33">IFERROR(VLOOKUP(C69,$C$7:$E$19,3,FALSE),"")</f>
        <v>H</v>
      </c>
      <c r="F69" s="60">
        <f>(0.01*$F$4)+(0.01*($F$3/1000))</f>
        <v>0</v>
      </c>
      <c r="G69" s="60">
        <f t="shared" ref="G69:G73" si="34">IFERROR(INDEX($F$7:$F$19,MATCH(C69,$C$7:$C$19,0)),"")</f>
        <v>219.89</v>
      </c>
      <c r="H69" s="60">
        <f>F69*G69</f>
        <v>0</v>
      </c>
    </row>
    <row r="70" spans="1:8" ht="18" customHeight="1" x14ac:dyDescent="0.25">
      <c r="A70" s="56">
        <v>2</v>
      </c>
      <c r="B70" s="56" t="str">
        <f t="shared" si="31"/>
        <v>SICOR</v>
      </c>
      <c r="C70" s="56" t="s">
        <v>161</v>
      </c>
      <c r="D70" s="59" t="str">
        <f t="shared" si="32"/>
        <v>TÉCNICO DE NÍVEL MÉDIO, INCLUSIVE ENCARGOS COMPLEMENTARES</v>
      </c>
      <c r="E70" s="56" t="str">
        <f t="shared" si="33"/>
        <v>H</v>
      </c>
      <c r="F70" s="60">
        <v>2.5</v>
      </c>
      <c r="G70" s="60">
        <f t="shared" si="34"/>
        <v>38.61</v>
      </c>
      <c r="H70" s="60">
        <f t="shared" ref="H70:H73" si="35">F70*G70</f>
        <v>96.525000000000006</v>
      </c>
    </row>
    <row r="71" spans="1:8" ht="18" customHeight="1" x14ac:dyDescent="0.25">
      <c r="A71" s="56">
        <v>3</v>
      </c>
      <c r="B71" s="56" t="str">
        <f t="shared" si="31"/>
        <v>SAAE</v>
      </c>
      <c r="C71" s="56" t="s">
        <v>169</v>
      </c>
      <c r="D71" s="59" t="str">
        <f t="shared" si="32"/>
        <v>EQUIPAMENTOS DE ESCRITÓRIO, COMPUTADOR, IMPRESSORA, E OUTROS</v>
      </c>
      <c r="E71" s="56" t="str">
        <f t="shared" si="33"/>
        <v>UN</v>
      </c>
      <c r="F71" s="60">
        <v>1</v>
      </c>
      <c r="G71" s="60">
        <f t="shared" si="34"/>
        <v>235.23200000000003</v>
      </c>
      <c r="H71" s="60">
        <f t="shared" si="35"/>
        <v>235.23200000000003</v>
      </c>
    </row>
    <row r="72" spans="1:8" ht="18" customHeight="1" x14ac:dyDescent="0.25">
      <c r="A72" s="56">
        <v>4</v>
      </c>
      <c r="B72" s="56" t="str">
        <f t="shared" si="31"/>
        <v>SAAE</v>
      </c>
      <c r="C72" s="56" t="s">
        <v>172</v>
      </c>
      <c r="D72" s="59" t="str">
        <f t="shared" si="32"/>
        <v>DESLOCAMENTO URBANO TÉCNICO, MENOR QUE 10 KM (IDA E VOLTA)*</v>
      </c>
      <c r="E72" s="56" t="str">
        <f t="shared" si="33"/>
        <v>UN</v>
      </c>
      <c r="F72" s="60">
        <v>1</v>
      </c>
      <c r="G72" s="60">
        <f>IFERROR(IF($F$5&lt;=10,$F$12,$F$13),"")</f>
        <v>294.04000000000002</v>
      </c>
      <c r="H72" s="60">
        <f t="shared" si="35"/>
        <v>294.04000000000002</v>
      </c>
    </row>
    <row r="73" spans="1:8" ht="18" customHeight="1" x14ac:dyDescent="0.25">
      <c r="A73" s="56">
        <v>5</v>
      </c>
      <c r="B73" s="56" t="str">
        <f t="shared" si="31"/>
        <v>SAAE</v>
      </c>
      <c r="C73" s="56" t="s">
        <v>182</v>
      </c>
      <c r="D73" s="59" t="str">
        <f t="shared" si="32"/>
        <v>EMISSÃO DE PARECER TÉCNICO</v>
      </c>
      <c r="E73" s="56" t="str">
        <f t="shared" si="33"/>
        <v>UN</v>
      </c>
      <c r="F73" s="60">
        <v>1</v>
      </c>
      <c r="G73" s="60">
        <f t="shared" si="34"/>
        <v>73.510000000000005</v>
      </c>
      <c r="H73" s="60">
        <f t="shared" si="35"/>
        <v>73.510000000000005</v>
      </c>
    </row>
    <row r="74" spans="1:8" s="73" customFormat="1" x14ac:dyDescent="0.25">
      <c r="A74" s="79"/>
      <c r="B74" s="80"/>
      <c r="C74" s="80"/>
      <c r="D74" s="81"/>
      <c r="E74" s="80"/>
      <c r="F74" s="82"/>
      <c r="G74" s="83" t="s">
        <v>197</v>
      </c>
      <c r="H74" s="84">
        <f>SUM(H69:H73)</f>
        <v>699.30700000000002</v>
      </c>
    </row>
    <row r="75" spans="1:8" s="72" customFormat="1" ht="15" customHeight="1" x14ac:dyDescent="0.25">
      <c r="A75" s="74"/>
      <c r="B75" s="75"/>
      <c r="C75" s="75" t="s">
        <v>210</v>
      </c>
      <c r="D75" s="76" t="s">
        <v>211</v>
      </c>
      <c r="E75" s="77"/>
      <c r="F75" s="77"/>
      <c r="G75" s="77"/>
      <c r="H75" s="78"/>
    </row>
    <row r="76" spans="1:8" ht="20.100000000000001" customHeight="1" x14ac:dyDescent="0.25">
      <c r="A76" s="66" t="s">
        <v>58</v>
      </c>
      <c r="B76" s="66" t="s">
        <v>193</v>
      </c>
      <c r="C76" s="66" t="s">
        <v>194</v>
      </c>
      <c r="D76" s="66" t="s">
        <v>195</v>
      </c>
      <c r="E76" s="66" t="s">
        <v>5</v>
      </c>
      <c r="F76" s="66" t="s">
        <v>196</v>
      </c>
      <c r="G76" s="66" t="s">
        <v>227</v>
      </c>
      <c r="H76" s="66" t="s">
        <v>228</v>
      </c>
    </row>
    <row r="77" spans="1:8" ht="18" customHeight="1" x14ac:dyDescent="0.25">
      <c r="A77" s="56">
        <v>1</v>
      </c>
      <c r="B77" s="56" t="str">
        <f t="shared" ref="B77:B81" si="36">IFERROR(INDEX($B$7:$B$19,MATCH(C77,$C$7:$C$19,0)),"")</f>
        <v>SICOR</v>
      </c>
      <c r="C77" s="56" t="s">
        <v>157</v>
      </c>
      <c r="D77" s="59" t="str">
        <f t="shared" ref="D77:D81" si="37">IFERROR(VLOOKUP(C77,$C$7:$D$19,2,FALSE),"")</f>
        <v>ENGENHEIRO/ARQUITETO, NÍVEL CONSULTOR, INCLUSIVE ENCARGOS COMPLEMENTARES</v>
      </c>
      <c r="E77" s="56" t="str">
        <f t="shared" ref="E77:E81" si="38">IFERROR(VLOOKUP(C77,$C$7:$E$19,3,FALSE),"")</f>
        <v>H</v>
      </c>
      <c r="F77" s="60">
        <v>6</v>
      </c>
      <c r="G77" s="60">
        <f t="shared" ref="G77:G81" si="39">IFERROR(INDEX($F$7:$F$19,MATCH(C77,$C$7:$C$19,0)),"")</f>
        <v>219.89</v>
      </c>
      <c r="H77" s="60">
        <f>F77*G77</f>
        <v>1319.34</v>
      </c>
    </row>
    <row r="78" spans="1:8" ht="18" customHeight="1" x14ac:dyDescent="0.25">
      <c r="A78" s="56">
        <v>2</v>
      </c>
      <c r="B78" s="56" t="str">
        <f t="shared" si="36"/>
        <v>SICOR</v>
      </c>
      <c r="C78" s="56" t="s">
        <v>161</v>
      </c>
      <c r="D78" s="59" t="str">
        <f t="shared" si="37"/>
        <v>TÉCNICO DE NÍVEL MÉDIO, INCLUSIVE ENCARGOS COMPLEMENTARES</v>
      </c>
      <c r="E78" s="56" t="str">
        <f t="shared" si="38"/>
        <v>H</v>
      </c>
      <c r="F78" s="60">
        <v>2.5</v>
      </c>
      <c r="G78" s="60">
        <f t="shared" si="39"/>
        <v>38.61</v>
      </c>
      <c r="H78" s="60">
        <f t="shared" ref="H78:H81" si="40">F78*G78</f>
        <v>96.525000000000006</v>
      </c>
    </row>
    <row r="79" spans="1:8" ht="18" customHeight="1" x14ac:dyDescent="0.25">
      <c r="A79" s="56">
        <v>3</v>
      </c>
      <c r="B79" s="56" t="str">
        <f t="shared" si="36"/>
        <v>SAAE</v>
      </c>
      <c r="C79" s="56" t="s">
        <v>169</v>
      </c>
      <c r="D79" s="59" t="str">
        <f t="shared" si="37"/>
        <v>EQUIPAMENTOS DE ESCRITÓRIO, COMPUTADOR, IMPRESSORA, E OUTROS</v>
      </c>
      <c r="E79" s="56" t="str">
        <f t="shared" si="38"/>
        <v>UN</v>
      </c>
      <c r="F79" s="60">
        <v>1</v>
      </c>
      <c r="G79" s="60">
        <f t="shared" si="39"/>
        <v>235.23200000000003</v>
      </c>
      <c r="H79" s="60">
        <f t="shared" si="40"/>
        <v>235.23200000000003</v>
      </c>
    </row>
    <row r="80" spans="1:8" ht="18" customHeight="1" x14ac:dyDescent="0.25">
      <c r="A80" s="56">
        <v>4</v>
      </c>
      <c r="B80" s="56" t="str">
        <f t="shared" si="36"/>
        <v>SAAE</v>
      </c>
      <c r="C80" s="56" t="s">
        <v>172</v>
      </c>
      <c r="D80" s="59" t="str">
        <f t="shared" si="37"/>
        <v>DESLOCAMENTO URBANO TÉCNICO, MENOR QUE 10 KM (IDA E VOLTA)*</v>
      </c>
      <c r="E80" s="56" t="str">
        <f t="shared" si="38"/>
        <v>UN</v>
      </c>
      <c r="F80" s="60">
        <v>1</v>
      </c>
      <c r="G80" s="60">
        <f>IFERROR(IF($F$5&lt;=10,$F$12,$F$13),"")</f>
        <v>294.04000000000002</v>
      </c>
      <c r="H80" s="60">
        <f t="shared" si="40"/>
        <v>294.04000000000002</v>
      </c>
    </row>
    <row r="81" spans="1:8" ht="18" customHeight="1" x14ac:dyDescent="0.25">
      <c r="A81" s="56">
        <v>5</v>
      </c>
      <c r="B81" s="56" t="str">
        <f t="shared" si="36"/>
        <v>SAAE</v>
      </c>
      <c r="C81" s="56" t="s">
        <v>182</v>
      </c>
      <c r="D81" s="59" t="str">
        <f t="shared" si="37"/>
        <v>EMISSÃO DE PARECER TÉCNICO</v>
      </c>
      <c r="E81" s="56" t="str">
        <f t="shared" si="38"/>
        <v>UN</v>
      </c>
      <c r="F81" s="60">
        <v>1</v>
      </c>
      <c r="G81" s="60">
        <f t="shared" si="39"/>
        <v>73.510000000000005</v>
      </c>
      <c r="H81" s="60">
        <f t="shared" si="40"/>
        <v>73.510000000000005</v>
      </c>
    </row>
    <row r="82" spans="1:8" s="73" customFormat="1" x14ac:dyDescent="0.25">
      <c r="A82" s="79"/>
      <c r="B82" s="80"/>
      <c r="C82" s="80"/>
      <c r="D82" s="81"/>
      <c r="E82" s="80"/>
      <c r="F82" s="82"/>
      <c r="G82" s="83" t="s">
        <v>197</v>
      </c>
      <c r="H82" s="84">
        <f>SUM(H77:H81)</f>
        <v>2018.6469999999999</v>
      </c>
    </row>
    <row r="83" spans="1:8" s="72" customFormat="1" ht="15" customHeight="1" x14ac:dyDescent="0.25">
      <c r="A83" s="74"/>
      <c r="B83" s="75"/>
      <c r="C83" s="75" t="s">
        <v>212</v>
      </c>
      <c r="D83" s="76" t="s">
        <v>213</v>
      </c>
      <c r="E83" s="77"/>
      <c r="F83" s="77"/>
      <c r="G83" s="77"/>
      <c r="H83" s="78"/>
    </row>
    <row r="84" spans="1:8" ht="20.100000000000001" customHeight="1" x14ac:dyDescent="0.25">
      <c r="A84" s="66" t="s">
        <v>58</v>
      </c>
      <c r="B84" s="66" t="s">
        <v>193</v>
      </c>
      <c r="C84" s="66" t="s">
        <v>194</v>
      </c>
      <c r="D84" s="66" t="s">
        <v>195</v>
      </c>
      <c r="E84" s="66" t="s">
        <v>5</v>
      </c>
      <c r="F84" s="66" t="s">
        <v>196</v>
      </c>
      <c r="G84" s="66" t="s">
        <v>227</v>
      </c>
      <c r="H84" s="66" t="s">
        <v>228</v>
      </c>
    </row>
    <row r="85" spans="1:8" ht="18" customHeight="1" x14ac:dyDescent="0.25">
      <c r="A85" s="56">
        <v>1</v>
      </c>
      <c r="B85" s="56" t="str">
        <f t="shared" ref="B85:B89" si="41">IFERROR(INDEX($B$7:$B$19,MATCH(C85,$C$7:$C$19,0)),"")</f>
        <v>SICOR</v>
      </c>
      <c r="C85" s="56" t="s">
        <v>157</v>
      </c>
      <c r="D85" s="59" t="str">
        <f t="shared" ref="D85:D89" si="42">IFERROR(VLOOKUP(C85,$C$7:$D$19,2,FALSE),"")</f>
        <v>ENGENHEIRO/ARQUITETO, NÍVEL CONSULTOR, INCLUSIVE ENCARGOS COMPLEMENTARES</v>
      </c>
      <c r="E85" s="56" t="str">
        <f t="shared" ref="E85:E89" si="43">IFERROR(VLOOKUP(C85,$C$7:$E$19,3,FALSE),"")</f>
        <v>H</v>
      </c>
      <c r="F85" s="60">
        <v>5</v>
      </c>
      <c r="G85" s="60">
        <f t="shared" ref="G85:G89" si="44">IFERROR(INDEX($F$7:$F$19,MATCH(C85,$C$7:$C$19,0)),"")</f>
        <v>219.89</v>
      </c>
      <c r="H85" s="60">
        <f>F85*G85</f>
        <v>1099.4499999999998</v>
      </c>
    </row>
    <row r="86" spans="1:8" ht="18" customHeight="1" x14ac:dyDescent="0.25">
      <c r="A86" s="56">
        <v>2</v>
      </c>
      <c r="B86" s="56" t="str">
        <f t="shared" si="41"/>
        <v>SICOR</v>
      </c>
      <c r="C86" s="56" t="s">
        <v>161</v>
      </c>
      <c r="D86" s="59" t="str">
        <f t="shared" si="42"/>
        <v>TÉCNICO DE NÍVEL MÉDIO, INCLUSIVE ENCARGOS COMPLEMENTARES</v>
      </c>
      <c r="E86" s="56" t="str">
        <f t="shared" si="43"/>
        <v>H</v>
      </c>
      <c r="F86" s="60">
        <v>2.5</v>
      </c>
      <c r="G86" s="60">
        <f t="shared" si="44"/>
        <v>38.61</v>
      </c>
      <c r="H86" s="60">
        <f t="shared" ref="H86:H89" si="45">F86*G86</f>
        <v>96.525000000000006</v>
      </c>
    </row>
    <row r="87" spans="1:8" ht="18" customHeight="1" x14ac:dyDescent="0.25">
      <c r="A87" s="56">
        <v>3</v>
      </c>
      <c r="B87" s="56" t="str">
        <f t="shared" si="41"/>
        <v>SAAE</v>
      </c>
      <c r="C87" s="56" t="s">
        <v>169</v>
      </c>
      <c r="D87" s="59" t="str">
        <f t="shared" si="42"/>
        <v>EQUIPAMENTOS DE ESCRITÓRIO, COMPUTADOR, IMPRESSORA, E OUTROS</v>
      </c>
      <c r="E87" s="56" t="str">
        <f t="shared" si="43"/>
        <v>UN</v>
      </c>
      <c r="F87" s="60">
        <v>1</v>
      </c>
      <c r="G87" s="60">
        <f t="shared" si="44"/>
        <v>235.23200000000003</v>
      </c>
      <c r="H87" s="60">
        <f t="shared" si="45"/>
        <v>235.23200000000003</v>
      </c>
    </row>
    <row r="88" spans="1:8" ht="18" customHeight="1" x14ac:dyDescent="0.25">
      <c r="A88" s="56">
        <v>4</v>
      </c>
      <c r="B88" s="56" t="str">
        <f t="shared" si="41"/>
        <v>SAAE</v>
      </c>
      <c r="C88" s="56" t="s">
        <v>172</v>
      </c>
      <c r="D88" s="59" t="str">
        <f t="shared" si="42"/>
        <v>DESLOCAMENTO URBANO TÉCNICO, MENOR QUE 10 KM (IDA E VOLTA)*</v>
      </c>
      <c r="E88" s="56" t="str">
        <f t="shared" si="43"/>
        <v>UN</v>
      </c>
      <c r="F88" s="60">
        <v>1</v>
      </c>
      <c r="G88" s="60">
        <f>IFERROR(IF($F$5&lt;=10,$F$12,$F$13),"")</f>
        <v>294.04000000000002</v>
      </c>
      <c r="H88" s="60">
        <f t="shared" si="45"/>
        <v>294.04000000000002</v>
      </c>
    </row>
    <row r="89" spans="1:8" ht="18" customHeight="1" x14ac:dyDescent="0.25">
      <c r="A89" s="56">
        <v>5</v>
      </c>
      <c r="B89" s="56" t="str">
        <f t="shared" si="41"/>
        <v>SAAE</v>
      </c>
      <c r="C89" s="56" t="s">
        <v>182</v>
      </c>
      <c r="D89" s="59" t="str">
        <f t="shared" si="42"/>
        <v>EMISSÃO DE PARECER TÉCNICO</v>
      </c>
      <c r="E89" s="56" t="str">
        <f t="shared" si="43"/>
        <v>UN</v>
      </c>
      <c r="F89" s="60">
        <v>1</v>
      </c>
      <c r="G89" s="60">
        <f t="shared" si="44"/>
        <v>73.510000000000005</v>
      </c>
      <c r="H89" s="60">
        <f t="shared" si="45"/>
        <v>73.510000000000005</v>
      </c>
    </row>
    <row r="90" spans="1:8" s="73" customFormat="1" x14ac:dyDescent="0.25">
      <c r="A90" s="79"/>
      <c r="B90" s="80"/>
      <c r="C90" s="80"/>
      <c r="D90" s="81"/>
      <c r="E90" s="80"/>
      <c r="F90" s="82"/>
      <c r="G90" s="83" t="s">
        <v>197</v>
      </c>
      <c r="H90" s="84">
        <f>SUM(H85:H89)</f>
        <v>1798.7569999999998</v>
      </c>
    </row>
    <row r="91" spans="1:8" s="72" customFormat="1" ht="15" customHeight="1" x14ac:dyDescent="0.25">
      <c r="A91" s="74"/>
      <c r="B91" s="75"/>
      <c r="C91" s="75" t="s">
        <v>214</v>
      </c>
      <c r="D91" s="76" t="s">
        <v>215</v>
      </c>
      <c r="E91" s="77"/>
      <c r="F91" s="77"/>
      <c r="G91" s="77"/>
      <c r="H91" s="78"/>
    </row>
    <row r="92" spans="1:8" ht="20.100000000000001" customHeight="1" x14ac:dyDescent="0.25">
      <c r="A92" s="66" t="s">
        <v>58</v>
      </c>
      <c r="B92" s="66" t="s">
        <v>193</v>
      </c>
      <c r="C92" s="66" t="s">
        <v>194</v>
      </c>
      <c r="D92" s="66" t="s">
        <v>195</v>
      </c>
      <c r="E92" s="66" t="s">
        <v>5</v>
      </c>
      <c r="F92" s="66" t="s">
        <v>196</v>
      </c>
      <c r="G92" s="66" t="s">
        <v>227</v>
      </c>
      <c r="H92" s="66" t="s">
        <v>228</v>
      </c>
    </row>
    <row r="93" spans="1:8" ht="18" customHeight="1" x14ac:dyDescent="0.25">
      <c r="A93" s="56">
        <v>1</v>
      </c>
      <c r="B93" s="56" t="str">
        <f t="shared" ref="B93:B97" si="46">IFERROR(INDEX($B$7:$B$19,MATCH(C93,$C$7:$C$19,0)),"")</f>
        <v>SICOR</v>
      </c>
      <c r="C93" s="56" t="s">
        <v>157</v>
      </c>
      <c r="D93" s="59" t="str">
        <f t="shared" ref="D93:D97" si="47">IFERROR(VLOOKUP(C93,$C$7:$D$19,2,FALSE),"")</f>
        <v>ENGENHEIRO/ARQUITETO, NÍVEL CONSULTOR, INCLUSIVE ENCARGOS COMPLEMENTARES</v>
      </c>
      <c r="E93" s="56" t="str">
        <f t="shared" ref="E93:E97" si="48">IFERROR(VLOOKUP(C93,$C$7:$E$19,3,FALSE),"")</f>
        <v>H</v>
      </c>
      <c r="F93" s="60">
        <v>12</v>
      </c>
      <c r="G93" s="60">
        <f t="shared" ref="G93:G97" si="49">IFERROR(INDEX($F$7:$F$19,MATCH(C93,$C$7:$C$19,0)),"")</f>
        <v>219.89</v>
      </c>
      <c r="H93" s="60">
        <f>F93*G93</f>
        <v>2638.68</v>
      </c>
    </row>
    <row r="94" spans="1:8" ht="18" customHeight="1" x14ac:dyDescent="0.25">
      <c r="A94" s="56">
        <v>2</v>
      </c>
      <c r="B94" s="56" t="str">
        <f t="shared" si="46"/>
        <v>SICOR</v>
      </c>
      <c r="C94" s="56" t="s">
        <v>161</v>
      </c>
      <c r="D94" s="59" t="str">
        <f t="shared" si="47"/>
        <v>TÉCNICO DE NÍVEL MÉDIO, INCLUSIVE ENCARGOS COMPLEMENTARES</v>
      </c>
      <c r="E94" s="56" t="str">
        <f t="shared" si="48"/>
        <v>H</v>
      </c>
      <c r="F94" s="60">
        <v>2.5</v>
      </c>
      <c r="G94" s="60">
        <f t="shared" si="49"/>
        <v>38.61</v>
      </c>
      <c r="H94" s="60">
        <f t="shared" ref="H94:H97" si="50">F94*G94</f>
        <v>96.525000000000006</v>
      </c>
    </row>
    <row r="95" spans="1:8" ht="18" customHeight="1" x14ac:dyDescent="0.25">
      <c r="A95" s="56">
        <v>3</v>
      </c>
      <c r="B95" s="56" t="str">
        <f t="shared" si="46"/>
        <v>SAAE</v>
      </c>
      <c r="C95" s="56" t="s">
        <v>169</v>
      </c>
      <c r="D95" s="59" t="str">
        <f t="shared" si="47"/>
        <v>EQUIPAMENTOS DE ESCRITÓRIO, COMPUTADOR, IMPRESSORA, E OUTROS</v>
      </c>
      <c r="E95" s="56" t="str">
        <f t="shared" si="48"/>
        <v>UN</v>
      </c>
      <c r="F95" s="60">
        <v>1</v>
      </c>
      <c r="G95" s="60">
        <f t="shared" si="49"/>
        <v>235.23200000000003</v>
      </c>
      <c r="H95" s="60">
        <f t="shared" si="50"/>
        <v>235.23200000000003</v>
      </c>
    </row>
    <row r="96" spans="1:8" ht="18" customHeight="1" x14ac:dyDescent="0.25">
      <c r="A96" s="56">
        <v>4</v>
      </c>
      <c r="B96" s="56" t="str">
        <f t="shared" si="46"/>
        <v>SAAE</v>
      </c>
      <c r="C96" s="56" t="s">
        <v>172</v>
      </c>
      <c r="D96" s="59" t="str">
        <f t="shared" si="47"/>
        <v>DESLOCAMENTO URBANO TÉCNICO, MENOR QUE 10 KM (IDA E VOLTA)*</v>
      </c>
      <c r="E96" s="56" t="str">
        <f t="shared" si="48"/>
        <v>UN</v>
      </c>
      <c r="F96" s="60">
        <v>1</v>
      </c>
      <c r="G96" s="60">
        <f>IFERROR(IF($F$5&lt;=10,$F$12,$F$13),"")</f>
        <v>294.04000000000002</v>
      </c>
      <c r="H96" s="60">
        <f t="shared" si="50"/>
        <v>294.04000000000002</v>
      </c>
    </row>
    <row r="97" spans="1:8" ht="18" customHeight="1" x14ac:dyDescent="0.25">
      <c r="A97" s="56">
        <v>5</v>
      </c>
      <c r="B97" s="56" t="str">
        <f t="shared" si="46"/>
        <v>SAAE</v>
      </c>
      <c r="C97" s="56" t="s">
        <v>182</v>
      </c>
      <c r="D97" s="59" t="str">
        <f t="shared" si="47"/>
        <v>EMISSÃO DE PARECER TÉCNICO</v>
      </c>
      <c r="E97" s="56" t="str">
        <f t="shared" si="48"/>
        <v>UN</v>
      </c>
      <c r="F97" s="60">
        <v>1</v>
      </c>
      <c r="G97" s="60">
        <f t="shared" si="49"/>
        <v>73.510000000000005</v>
      </c>
      <c r="H97" s="60">
        <f t="shared" si="50"/>
        <v>73.510000000000005</v>
      </c>
    </row>
    <row r="98" spans="1:8" s="73" customFormat="1" x14ac:dyDescent="0.25">
      <c r="A98" s="79"/>
      <c r="B98" s="80"/>
      <c r="C98" s="80"/>
      <c r="D98" s="81"/>
      <c r="E98" s="80"/>
      <c r="F98" s="82"/>
      <c r="G98" s="83" t="s">
        <v>197</v>
      </c>
      <c r="H98" s="84">
        <f>SUM(H93:H97)</f>
        <v>3337.9870000000001</v>
      </c>
    </row>
    <row r="99" spans="1:8" x14ac:dyDescent="0.25">
      <c r="A99" s="61"/>
      <c r="B99" s="62"/>
      <c r="C99" s="63">
        <v>4</v>
      </c>
      <c r="D99" s="64" t="s">
        <v>216</v>
      </c>
      <c r="E99" s="62"/>
      <c r="F99" s="62"/>
      <c r="G99" s="62"/>
      <c r="H99" s="65"/>
    </row>
    <row r="100" spans="1:8" s="72" customFormat="1" ht="15" customHeight="1" x14ac:dyDescent="0.25">
      <c r="A100" s="74"/>
      <c r="B100" s="75"/>
      <c r="C100" s="75" t="s">
        <v>217</v>
      </c>
      <c r="D100" s="76" t="s">
        <v>218</v>
      </c>
      <c r="E100" s="77"/>
      <c r="F100" s="77"/>
      <c r="G100" s="77"/>
      <c r="H100" s="78"/>
    </row>
    <row r="101" spans="1:8" ht="20.100000000000001" customHeight="1" x14ac:dyDescent="0.25">
      <c r="A101" s="66" t="s">
        <v>58</v>
      </c>
      <c r="B101" s="66" t="s">
        <v>193</v>
      </c>
      <c r="C101" s="66" t="s">
        <v>194</v>
      </c>
      <c r="D101" s="66" t="s">
        <v>195</v>
      </c>
      <c r="E101" s="66" t="s">
        <v>5</v>
      </c>
      <c r="F101" s="66" t="s">
        <v>196</v>
      </c>
      <c r="G101" s="66" t="s">
        <v>227</v>
      </c>
      <c r="H101" s="66" t="s">
        <v>228</v>
      </c>
    </row>
    <row r="102" spans="1:8" ht="18" customHeight="1" x14ac:dyDescent="0.25">
      <c r="A102" s="56">
        <v>1</v>
      </c>
      <c r="B102" s="56" t="str">
        <f t="shared" ref="B102:B105" si="51">IFERROR(INDEX($B$7:$B$19,MATCH(C102,$C$7:$C$19,0)),"")</f>
        <v>SICOR</v>
      </c>
      <c r="C102" s="56" t="s">
        <v>157</v>
      </c>
      <c r="D102" s="59" t="str">
        <f t="shared" ref="D102:D105" si="52">IFERROR(VLOOKUP(C102,$C$7:$D$19,2,FALSE),"")</f>
        <v>ENGENHEIRO/ARQUITETO, NÍVEL CONSULTOR, INCLUSIVE ENCARGOS COMPLEMENTARES</v>
      </c>
      <c r="E102" s="56" t="str">
        <f t="shared" ref="E102" si="53">IFERROR(VLOOKUP(C102,$C$7:$E$19,3,FALSE),"")</f>
        <v>H</v>
      </c>
      <c r="F102" s="60">
        <f>(0.04*$F$4)+(0.04*($F$3/1000))+5</f>
        <v>5</v>
      </c>
      <c r="G102" s="60">
        <f t="shared" ref="G102:G105" si="54">IFERROR(INDEX($F$7:$F$19,MATCH(C102,$C$7:$C$19,0)),"")</f>
        <v>219.89</v>
      </c>
      <c r="H102" s="60">
        <f>F102*G102</f>
        <v>1099.4499999999998</v>
      </c>
    </row>
    <row r="103" spans="1:8" ht="18" customHeight="1" x14ac:dyDescent="0.25">
      <c r="A103" s="56">
        <v>2</v>
      </c>
      <c r="B103" s="56" t="str">
        <f t="shared" si="51"/>
        <v>SICOR</v>
      </c>
      <c r="C103" s="56" t="s">
        <v>161</v>
      </c>
      <c r="D103" s="59" t="str">
        <f t="shared" si="52"/>
        <v>TÉCNICO DE NÍVEL MÉDIO, INCLUSIVE ENCARGOS COMPLEMENTARES</v>
      </c>
      <c r="E103" s="56" t="s">
        <v>159</v>
      </c>
      <c r="F103" s="60">
        <v>2.5</v>
      </c>
      <c r="G103" s="60">
        <f t="shared" si="54"/>
        <v>38.61</v>
      </c>
      <c r="H103" s="60">
        <f t="shared" ref="H103:H105" si="55">F103*G103</f>
        <v>96.525000000000006</v>
      </c>
    </row>
    <row r="104" spans="1:8" ht="18" customHeight="1" x14ac:dyDescent="0.25">
      <c r="A104" s="56">
        <v>3</v>
      </c>
      <c r="B104" s="56" t="str">
        <f t="shared" si="51"/>
        <v>SAAE</v>
      </c>
      <c r="C104" s="56" t="s">
        <v>169</v>
      </c>
      <c r="D104" s="59" t="str">
        <f t="shared" si="52"/>
        <v>EQUIPAMENTOS DE ESCRITÓRIO, COMPUTADOR, IMPRESSORA, E OUTROS</v>
      </c>
      <c r="E104" s="56" t="s">
        <v>152</v>
      </c>
      <c r="F104" s="60">
        <v>1</v>
      </c>
      <c r="G104" s="60">
        <f t="shared" si="54"/>
        <v>235.23200000000003</v>
      </c>
      <c r="H104" s="60">
        <f t="shared" si="55"/>
        <v>235.23200000000003</v>
      </c>
    </row>
    <row r="105" spans="1:8" ht="18" customHeight="1" x14ac:dyDescent="0.25">
      <c r="A105" s="56">
        <v>4</v>
      </c>
      <c r="B105" s="56" t="str">
        <f t="shared" si="51"/>
        <v>SAAE</v>
      </c>
      <c r="C105" s="56" t="s">
        <v>186</v>
      </c>
      <c r="D105" s="59" t="str">
        <f t="shared" si="52"/>
        <v>EMISSÃO DO TERMO DE RECEBIMENTO DE OBRAS HIDROSSANITÁRIAS (TRO)</v>
      </c>
      <c r="E105" s="56" t="s">
        <v>152</v>
      </c>
      <c r="F105" s="60">
        <v>1</v>
      </c>
      <c r="G105" s="60">
        <f t="shared" si="54"/>
        <v>73.510000000000005</v>
      </c>
      <c r="H105" s="60">
        <f t="shared" si="55"/>
        <v>73.510000000000005</v>
      </c>
    </row>
    <row r="106" spans="1:8" s="73" customFormat="1" x14ac:dyDescent="0.25">
      <c r="A106" s="79"/>
      <c r="B106" s="80"/>
      <c r="C106" s="80"/>
      <c r="D106" s="81"/>
      <c r="E106" s="80"/>
      <c r="F106" s="82"/>
      <c r="G106" s="83" t="s">
        <v>197</v>
      </c>
      <c r="H106" s="84">
        <f>SUM(H102:H104)</f>
        <v>1431.2069999999999</v>
      </c>
    </row>
    <row r="107" spans="1:8" s="72" customFormat="1" ht="15" customHeight="1" x14ac:dyDescent="0.25">
      <c r="A107" s="74"/>
      <c r="B107" s="75"/>
      <c r="C107" s="75" t="s">
        <v>219</v>
      </c>
      <c r="D107" s="76" t="s">
        <v>454</v>
      </c>
      <c r="E107" s="77"/>
      <c r="F107" s="77"/>
      <c r="G107" s="77"/>
      <c r="H107" s="78"/>
    </row>
    <row r="108" spans="1:8" ht="20.100000000000001" customHeight="1" x14ac:dyDescent="0.25">
      <c r="A108" s="66" t="s">
        <v>58</v>
      </c>
      <c r="B108" s="66" t="s">
        <v>193</v>
      </c>
      <c r="C108" s="66" t="s">
        <v>194</v>
      </c>
      <c r="D108" s="66" t="s">
        <v>195</v>
      </c>
      <c r="E108" s="66" t="s">
        <v>5</v>
      </c>
      <c r="F108" s="66" t="s">
        <v>196</v>
      </c>
      <c r="G108" s="66" t="s">
        <v>227</v>
      </c>
      <c r="H108" s="66" t="s">
        <v>228</v>
      </c>
    </row>
    <row r="109" spans="1:8" ht="18" customHeight="1" x14ac:dyDescent="0.25">
      <c r="A109" s="56">
        <v>1</v>
      </c>
      <c r="B109" s="56" t="str">
        <f t="shared" ref="B109:B111" si="56">IFERROR(INDEX($B$7:$B$19,MATCH(C109,$C$7:$C$19,0)),"")</f>
        <v>SICOR</v>
      </c>
      <c r="C109" s="56" t="s">
        <v>157</v>
      </c>
      <c r="D109" s="59" t="str">
        <f t="shared" ref="D109:D111" si="57">IFERROR(VLOOKUP(C109,$C$7:$D$19,2,FALSE),"")</f>
        <v>ENGENHEIRO/ARQUITETO, NÍVEL CONSULTOR, INCLUSIVE ENCARGOS COMPLEMENTARES</v>
      </c>
      <c r="E109" s="56" t="str">
        <f t="shared" ref="E109" si="58">IFERROR(VLOOKUP(C109,$C$7:$E$19,3,FALSE),"")</f>
        <v>H</v>
      </c>
      <c r="F109" s="60">
        <f>F102/2</f>
        <v>2.5</v>
      </c>
      <c r="G109" s="60">
        <f t="shared" ref="G109:G111" si="59">IFERROR(INDEX($F$7:$F$19,MATCH(C109,$C$7:$C$19,0)),"")</f>
        <v>219.89</v>
      </c>
      <c r="H109" s="60">
        <f>F109*G109</f>
        <v>549.72499999999991</v>
      </c>
    </row>
    <row r="110" spans="1:8" ht="18" customHeight="1" x14ac:dyDescent="0.25">
      <c r="A110" s="56">
        <v>2</v>
      </c>
      <c r="B110" s="56" t="str">
        <f t="shared" si="56"/>
        <v>SICOR</v>
      </c>
      <c r="C110" s="56" t="s">
        <v>161</v>
      </c>
      <c r="D110" s="59" t="str">
        <f t="shared" si="57"/>
        <v>TÉCNICO DE NÍVEL MÉDIO, INCLUSIVE ENCARGOS COMPLEMENTARES</v>
      </c>
      <c r="E110" s="56" t="s">
        <v>159</v>
      </c>
      <c r="F110" s="60">
        <f>F103/2</f>
        <v>1.25</v>
      </c>
      <c r="G110" s="60">
        <f t="shared" si="59"/>
        <v>38.61</v>
      </c>
      <c r="H110" s="60">
        <f t="shared" ref="H110:H111" si="60">F110*G110</f>
        <v>48.262500000000003</v>
      </c>
    </row>
    <row r="111" spans="1:8" ht="18" customHeight="1" x14ac:dyDescent="0.25">
      <c r="A111" s="56">
        <v>3</v>
      </c>
      <c r="B111" s="56" t="str">
        <f t="shared" si="56"/>
        <v>SAAE</v>
      </c>
      <c r="C111" s="56" t="s">
        <v>169</v>
      </c>
      <c r="D111" s="59" t="str">
        <f t="shared" si="57"/>
        <v>EQUIPAMENTOS DE ESCRITÓRIO, COMPUTADOR, IMPRESSORA, E OUTROS</v>
      </c>
      <c r="E111" s="56" t="s">
        <v>152</v>
      </c>
      <c r="F111" s="60">
        <f>F104/2</f>
        <v>0.5</v>
      </c>
      <c r="G111" s="60">
        <f t="shared" si="59"/>
        <v>235.23200000000003</v>
      </c>
      <c r="H111" s="60">
        <f t="shared" si="60"/>
        <v>117.61600000000001</v>
      </c>
    </row>
    <row r="112" spans="1:8" s="73" customFormat="1" x14ac:dyDescent="0.25">
      <c r="A112" s="79"/>
      <c r="B112" s="80"/>
      <c r="C112" s="80"/>
      <c r="D112" s="81"/>
      <c r="E112" s="80"/>
      <c r="F112" s="82"/>
      <c r="G112" s="83" t="s">
        <v>197</v>
      </c>
      <c r="H112" s="84">
        <f>SUM(H109:H111)</f>
        <v>715.60349999999994</v>
      </c>
    </row>
    <row r="113" spans="1:8" x14ac:dyDescent="0.25">
      <c r="A113" s="61"/>
      <c r="B113" s="62"/>
      <c r="C113" s="63">
        <v>5</v>
      </c>
      <c r="D113" s="64" t="s">
        <v>220</v>
      </c>
      <c r="E113" s="62"/>
      <c r="F113" s="62"/>
      <c r="G113" s="62"/>
      <c r="H113" s="65"/>
    </row>
    <row r="114" spans="1:8" s="72" customFormat="1" ht="15" customHeight="1" x14ac:dyDescent="0.25">
      <c r="A114" s="74"/>
      <c r="B114" s="75"/>
      <c r="C114" s="75" t="s">
        <v>221</v>
      </c>
      <c r="D114" s="76" t="s">
        <v>222</v>
      </c>
      <c r="E114" s="77"/>
      <c r="F114" s="77"/>
      <c r="G114" s="77"/>
      <c r="H114" s="78"/>
    </row>
    <row r="115" spans="1:8" ht="18" customHeight="1" x14ac:dyDescent="0.25">
      <c r="A115" s="67" t="s">
        <v>58</v>
      </c>
      <c r="B115" s="67" t="s">
        <v>193</v>
      </c>
      <c r="C115" s="67" t="s">
        <v>194</v>
      </c>
      <c r="D115" s="67" t="s">
        <v>195</v>
      </c>
      <c r="E115" s="67" t="s">
        <v>5</v>
      </c>
      <c r="F115" s="67" t="s">
        <v>196</v>
      </c>
      <c r="G115" s="67" t="s">
        <v>227</v>
      </c>
      <c r="H115" s="67" t="s">
        <v>228</v>
      </c>
    </row>
    <row r="116" spans="1:8" ht="18" customHeight="1" x14ac:dyDescent="0.25">
      <c r="A116" s="56">
        <v>1</v>
      </c>
      <c r="B116" s="56" t="str">
        <f t="shared" ref="B116" si="61">IFERROR(INDEX($B$7:$B$19,MATCH(C116,$C$7:$C$19,0)),"")</f>
        <v>SICOR</v>
      </c>
      <c r="C116" s="56" t="s">
        <v>157</v>
      </c>
      <c r="D116" s="59" t="str">
        <f t="shared" ref="D116" si="62">IFERROR(VLOOKUP(C116,$C$7:$D$19,2,FALSE),"")</f>
        <v>ENGENHEIRO/ARQUITETO, NÍVEL CONSULTOR, INCLUSIVE ENCARGOS COMPLEMENTARES</v>
      </c>
      <c r="E116" s="56" t="str">
        <f t="shared" ref="E116" si="63">IFERROR(VLOOKUP(C116,$C$7:$E$19,3,FALSE),"")</f>
        <v>H</v>
      </c>
      <c r="F116" s="60">
        <f>(0.075*$F$4)+(0.1*($F$3/1000))+5</f>
        <v>5</v>
      </c>
      <c r="G116" s="60">
        <f t="shared" ref="G116" si="64">IFERROR(INDEX($F$7:$F$19,MATCH(C116,$C$7:$C$19,0)),"")</f>
        <v>219.89</v>
      </c>
      <c r="H116" s="60">
        <f>F116*G116</f>
        <v>1099.4499999999998</v>
      </c>
    </row>
    <row r="117" spans="1:8" ht="18" customHeight="1" x14ac:dyDescent="0.25">
      <c r="A117" s="56">
        <v>2</v>
      </c>
      <c r="B117" s="56" t="s">
        <v>156</v>
      </c>
      <c r="C117" s="56" t="s">
        <v>161</v>
      </c>
      <c r="D117" s="59" t="s">
        <v>162</v>
      </c>
      <c r="E117" s="56" t="s">
        <v>159</v>
      </c>
      <c r="F117" s="60">
        <v>2.5</v>
      </c>
      <c r="G117" s="60">
        <v>38.61</v>
      </c>
      <c r="H117" s="60">
        <f t="shared" ref="H117:H120" si="65">F117*G117</f>
        <v>96.525000000000006</v>
      </c>
    </row>
    <row r="118" spans="1:8" ht="18" customHeight="1" x14ac:dyDescent="0.25">
      <c r="A118" s="56">
        <v>3</v>
      </c>
      <c r="B118" s="56" t="s">
        <v>163</v>
      </c>
      <c r="C118" s="56" t="s">
        <v>169</v>
      </c>
      <c r="D118" s="59" t="s">
        <v>170</v>
      </c>
      <c r="E118" s="56" t="s">
        <v>152</v>
      </c>
      <c r="F118" s="60">
        <v>1</v>
      </c>
      <c r="G118" s="60">
        <f>5*$F$2</f>
        <v>367.55</v>
      </c>
      <c r="H118" s="60">
        <f t="shared" si="65"/>
        <v>367.55</v>
      </c>
    </row>
    <row r="119" spans="1:8" ht="18" customHeight="1" x14ac:dyDescent="0.25">
      <c r="A119" s="56">
        <v>4</v>
      </c>
      <c r="B119" s="56" t="s">
        <v>163</v>
      </c>
      <c r="C119" s="56" t="s">
        <v>172</v>
      </c>
      <c r="D119" s="59" t="s">
        <v>173</v>
      </c>
      <c r="E119" s="56" t="s">
        <v>152</v>
      </c>
      <c r="F119" s="60">
        <v>1</v>
      </c>
      <c r="G119" s="60">
        <f>IFERROR(IF($F$5&lt;=10,$F$12,$F$13),"")</f>
        <v>294.04000000000002</v>
      </c>
      <c r="H119" s="60">
        <f t="shared" si="65"/>
        <v>294.04000000000002</v>
      </c>
    </row>
    <row r="120" spans="1:8" ht="18" customHeight="1" x14ac:dyDescent="0.25">
      <c r="A120" s="56">
        <v>5</v>
      </c>
      <c r="B120" s="56" t="s">
        <v>163</v>
      </c>
      <c r="C120" s="56" t="s">
        <v>186</v>
      </c>
      <c r="D120" s="59" t="s">
        <v>187</v>
      </c>
      <c r="E120" s="56" t="s">
        <v>152</v>
      </c>
      <c r="F120" s="60">
        <v>1</v>
      </c>
      <c r="G120" s="60">
        <f>1*$F$2</f>
        <v>73.510000000000005</v>
      </c>
      <c r="H120" s="60">
        <f t="shared" si="65"/>
        <v>73.510000000000005</v>
      </c>
    </row>
    <row r="121" spans="1:8" s="73" customFormat="1" x14ac:dyDescent="0.25">
      <c r="A121" s="79"/>
      <c r="B121" s="80"/>
      <c r="C121" s="80"/>
      <c r="D121" s="81"/>
      <c r="E121" s="80"/>
      <c r="F121" s="82"/>
      <c r="G121" s="83" t="s">
        <v>197</v>
      </c>
      <c r="H121" s="84">
        <f>SUM(H116:H120)</f>
        <v>1931.0749999999998</v>
      </c>
    </row>
    <row r="122" spans="1:8" s="72" customFormat="1" ht="15" customHeight="1" x14ac:dyDescent="0.25">
      <c r="A122" s="74"/>
      <c r="B122" s="75"/>
      <c r="C122" s="75" t="s">
        <v>223</v>
      </c>
      <c r="D122" s="76" t="s">
        <v>560</v>
      </c>
      <c r="E122" s="77"/>
      <c r="F122" s="77"/>
      <c r="G122" s="77"/>
      <c r="H122" s="78"/>
    </row>
    <row r="123" spans="1:8" ht="20.100000000000001" customHeight="1" x14ac:dyDescent="0.25">
      <c r="A123" s="66" t="s">
        <v>58</v>
      </c>
      <c r="B123" s="66" t="s">
        <v>193</v>
      </c>
      <c r="C123" s="66" t="s">
        <v>194</v>
      </c>
      <c r="D123" s="66" t="s">
        <v>195</v>
      </c>
      <c r="E123" s="66" t="s">
        <v>5</v>
      </c>
      <c r="F123" s="66" t="s">
        <v>196</v>
      </c>
      <c r="G123" s="66" t="s">
        <v>227</v>
      </c>
      <c r="H123" s="66" t="s">
        <v>228</v>
      </c>
    </row>
    <row r="124" spans="1:8" ht="18" customHeight="1" x14ac:dyDescent="0.25">
      <c r="A124" s="56">
        <v>1</v>
      </c>
      <c r="B124" s="56" t="str">
        <f t="shared" ref="B124:B127" si="66">IFERROR(INDEX($B$7:$B$19,MATCH(C124,$C$7:$C$19,0)),"")</f>
        <v>SICOR</v>
      </c>
      <c r="C124" s="56" t="s">
        <v>157</v>
      </c>
      <c r="D124" s="59" t="str">
        <f t="shared" ref="D124:D127" si="67">IFERROR(VLOOKUP(C124,$C$7:$D$19,2,FALSE),"")</f>
        <v>ENGENHEIRO/ARQUITETO, NÍVEL CONSULTOR, INCLUSIVE ENCARGOS COMPLEMENTARES</v>
      </c>
      <c r="E124" s="56" t="str">
        <f t="shared" ref="E124:E127" si="68">IFERROR(VLOOKUP(C124,$C$7:$E$19,3,FALSE),"")</f>
        <v>H</v>
      </c>
      <c r="F124" s="60">
        <f>F116/2</f>
        <v>2.5</v>
      </c>
      <c r="G124" s="60">
        <f t="shared" ref="G124:G126" si="69">IFERROR(INDEX($F$7:$F$19,MATCH(C124,$C$7:$C$19,0)),"")</f>
        <v>219.89</v>
      </c>
      <c r="H124" s="60">
        <f>F124*G124</f>
        <v>549.72499999999991</v>
      </c>
    </row>
    <row r="125" spans="1:8" ht="18" customHeight="1" x14ac:dyDescent="0.25">
      <c r="A125" s="56">
        <v>2</v>
      </c>
      <c r="B125" s="56" t="str">
        <f t="shared" si="66"/>
        <v>SICOR</v>
      </c>
      <c r="C125" s="56" t="s">
        <v>161</v>
      </c>
      <c r="D125" s="59" t="str">
        <f t="shared" si="67"/>
        <v>TÉCNICO DE NÍVEL MÉDIO, INCLUSIVE ENCARGOS COMPLEMENTARES</v>
      </c>
      <c r="E125" s="56" t="str">
        <f t="shared" si="68"/>
        <v>H</v>
      </c>
      <c r="F125" s="60">
        <f t="shared" ref="F125:F127" si="70">F117/2</f>
        <v>1.25</v>
      </c>
      <c r="G125" s="60">
        <f t="shared" si="69"/>
        <v>38.61</v>
      </c>
      <c r="H125" s="60">
        <f t="shared" ref="H125:H127" si="71">F125*G125</f>
        <v>48.262500000000003</v>
      </c>
    </row>
    <row r="126" spans="1:8" ht="18" customHeight="1" x14ac:dyDescent="0.25">
      <c r="A126" s="56">
        <v>3</v>
      </c>
      <c r="B126" s="56" t="str">
        <f t="shared" si="66"/>
        <v>SAAE</v>
      </c>
      <c r="C126" s="56" t="s">
        <v>169</v>
      </c>
      <c r="D126" s="59" t="str">
        <f t="shared" si="67"/>
        <v>EQUIPAMENTOS DE ESCRITÓRIO, COMPUTADOR, IMPRESSORA, E OUTROS</v>
      </c>
      <c r="E126" s="56" t="str">
        <f t="shared" si="68"/>
        <v>UN</v>
      </c>
      <c r="F126" s="60">
        <f t="shared" si="70"/>
        <v>0.5</v>
      </c>
      <c r="G126" s="60">
        <f t="shared" si="69"/>
        <v>235.23200000000003</v>
      </c>
      <c r="H126" s="60">
        <f t="shared" si="71"/>
        <v>117.61600000000001</v>
      </c>
    </row>
    <row r="127" spans="1:8" ht="18" customHeight="1" x14ac:dyDescent="0.25">
      <c r="A127" s="56">
        <v>4</v>
      </c>
      <c r="B127" s="56" t="str">
        <f t="shared" si="66"/>
        <v>SAAE</v>
      </c>
      <c r="C127" s="56" t="s">
        <v>172</v>
      </c>
      <c r="D127" s="59" t="str">
        <f t="shared" si="67"/>
        <v>DESLOCAMENTO URBANO TÉCNICO, MENOR QUE 10 KM (IDA E VOLTA)*</v>
      </c>
      <c r="E127" s="56" t="str">
        <f t="shared" si="68"/>
        <v>UN</v>
      </c>
      <c r="F127" s="60">
        <f t="shared" si="70"/>
        <v>0.5</v>
      </c>
      <c r="G127" s="60">
        <f>IFERROR(IF($F$5&lt;=10,$F$12,$F$13),"")</f>
        <v>294.04000000000002</v>
      </c>
      <c r="H127" s="60">
        <f t="shared" si="71"/>
        <v>147.02000000000001</v>
      </c>
    </row>
    <row r="128" spans="1:8" s="73" customFormat="1" x14ac:dyDescent="0.25">
      <c r="A128" s="79"/>
      <c r="B128" s="80"/>
      <c r="C128" s="80"/>
      <c r="D128" s="81"/>
      <c r="E128" s="80"/>
      <c r="F128" s="82"/>
      <c r="G128" s="83" t="s">
        <v>197</v>
      </c>
      <c r="H128" s="84">
        <f>SUM(H124:H127)</f>
        <v>862.62349999999992</v>
      </c>
    </row>
    <row r="129" spans="1:8" x14ac:dyDescent="0.25">
      <c r="A129" s="61"/>
      <c r="B129" s="62"/>
      <c r="C129" s="63">
        <v>6</v>
      </c>
      <c r="D129" s="64" t="s">
        <v>224</v>
      </c>
      <c r="E129" s="62"/>
      <c r="F129" s="62"/>
      <c r="G129" s="62"/>
      <c r="H129" s="65"/>
    </row>
    <row r="130" spans="1:8" s="72" customFormat="1" ht="15" customHeight="1" x14ac:dyDescent="0.25">
      <c r="A130" s="74"/>
      <c r="B130" s="75"/>
      <c r="C130" s="75" t="s">
        <v>225</v>
      </c>
      <c r="D130" s="76" t="s">
        <v>226</v>
      </c>
      <c r="E130" s="77"/>
      <c r="F130" s="77"/>
      <c r="G130" s="77"/>
      <c r="H130" s="78"/>
    </row>
    <row r="131" spans="1:8" ht="18" customHeight="1" x14ac:dyDescent="0.25">
      <c r="A131" s="67" t="s">
        <v>58</v>
      </c>
      <c r="B131" s="67" t="s">
        <v>193</v>
      </c>
      <c r="C131" s="67" t="s">
        <v>194</v>
      </c>
      <c r="D131" s="67" t="s">
        <v>195</v>
      </c>
      <c r="E131" s="67" t="s">
        <v>5</v>
      </c>
      <c r="F131" s="67" t="s">
        <v>196</v>
      </c>
      <c r="G131" s="67" t="s">
        <v>227</v>
      </c>
      <c r="H131" s="67" t="s">
        <v>228</v>
      </c>
    </row>
    <row r="132" spans="1:8" ht="18" customHeight="1" x14ac:dyDescent="0.25">
      <c r="A132" s="56">
        <v>1</v>
      </c>
      <c r="B132" s="56" t="str">
        <f t="shared" ref="B132:B137" si="72">IFERROR(INDEX($B$7:$B$19,MATCH(C132,$C$7:$C$19,0)),"")</f>
        <v>SICOR</v>
      </c>
      <c r="C132" s="56" t="s">
        <v>157</v>
      </c>
      <c r="D132" s="59" t="str">
        <f t="shared" ref="D132:D137" si="73">IFERROR(VLOOKUP(C132,$C$7:$D$19,2,FALSE),"")</f>
        <v>ENGENHEIRO/ARQUITETO, NÍVEL CONSULTOR, INCLUSIVE ENCARGOS COMPLEMENTARES</v>
      </c>
      <c r="E132" s="56" t="str">
        <f t="shared" ref="E132:E137" si="74">IFERROR(VLOOKUP(C132,$C$7:$E$19,3,FALSE),"")</f>
        <v>H</v>
      </c>
      <c r="F132" s="60">
        <v>3</v>
      </c>
      <c r="G132" s="60">
        <f t="shared" ref="G132:G137" si="75">IFERROR(INDEX($F$7:$F$19,MATCH(C132,$C$7:$C$19,0)),"")</f>
        <v>219.89</v>
      </c>
      <c r="H132" s="60">
        <f>F132*G132</f>
        <v>659.67</v>
      </c>
    </row>
    <row r="133" spans="1:8" ht="18" customHeight="1" x14ac:dyDescent="0.25">
      <c r="A133" s="56">
        <v>2</v>
      </c>
      <c r="B133" s="56" t="str">
        <f t="shared" si="72"/>
        <v>SAAE</v>
      </c>
      <c r="C133" s="56" t="s">
        <v>164</v>
      </c>
      <c r="D133" s="59" t="str">
        <f t="shared" si="73"/>
        <v>ADVOGADO (SERVIÇO TÉCNICO JURÍDICO COM ENCARGOS)</v>
      </c>
      <c r="E133" s="56" t="str">
        <f t="shared" si="74"/>
        <v>H</v>
      </c>
      <c r="F133" s="60">
        <v>4</v>
      </c>
      <c r="G133" s="60">
        <f t="shared" si="75"/>
        <v>219.89</v>
      </c>
      <c r="H133" s="60">
        <f t="shared" ref="H133:H137" si="76">F133*G133</f>
        <v>879.56</v>
      </c>
    </row>
    <row r="134" spans="1:8" ht="18" customHeight="1" x14ac:dyDescent="0.25">
      <c r="A134" s="56">
        <v>3</v>
      </c>
      <c r="B134" s="56" t="str">
        <f t="shared" si="72"/>
        <v>SAAE</v>
      </c>
      <c r="C134" s="56" t="s">
        <v>167</v>
      </c>
      <c r="D134" s="59" t="str">
        <f t="shared" si="73"/>
        <v>ANALISTA DE CONTROLE INTERNO / CONTADOR PÚBLICO</v>
      </c>
      <c r="E134" s="56" t="str">
        <f t="shared" si="74"/>
        <v>H</v>
      </c>
      <c r="F134" s="60">
        <v>2</v>
      </c>
      <c r="G134" s="60">
        <f t="shared" si="75"/>
        <v>219.89</v>
      </c>
      <c r="H134" s="60">
        <f t="shared" si="76"/>
        <v>439.78</v>
      </c>
    </row>
    <row r="135" spans="1:8" ht="18" customHeight="1" x14ac:dyDescent="0.25">
      <c r="A135" s="56">
        <v>4</v>
      </c>
      <c r="B135" s="56" t="str">
        <f t="shared" si="72"/>
        <v>SICOR</v>
      </c>
      <c r="C135" s="56" t="s">
        <v>161</v>
      </c>
      <c r="D135" s="59" t="str">
        <f t="shared" si="73"/>
        <v>TÉCNICO DE NÍVEL MÉDIO, INCLUSIVE ENCARGOS COMPLEMENTARES</v>
      </c>
      <c r="E135" s="56" t="str">
        <f t="shared" si="74"/>
        <v>H</v>
      </c>
      <c r="F135" s="60">
        <v>2.5</v>
      </c>
      <c r="G135" s="60">
        <f t="shared" si="75"/>
        <v>38.61</v>
      </c>
      <c r="H135" s="60">
        <f t="shared" si="76"/>
        <v>96.525000000000006</v>
      </c>
    </row>
    <row r="136" spans="1:8" ht="18" customHeight="1" x14ac:dyDescent="0.25">
      <c r="A136" s="56">
        <v>5</v>
      </c>
      <c r="B136" s="56" t="str">
        <f t="shared" si="72"/>
        <v>SAAE</v>
      </c>
      <c r="C136" s="56" t="s">
        <v>169</v>
      </c>
      <c r="D136" s="59" t="str">
        <f t="shared" si="73"/>
        <v>EQUIPAMENTOS DE ESCRITÓRIO, COMPUTADOR, IMPRESSORA, E OUTROS</v>
      </c>
      <c r="E136" s="56" t="str">
        <f t="shared" si="74"/>
        <v>UN</v>
      </c>
      <c r="F136" s="60">
        <v>1</v>
      </c>
      <c r="G136" s="60">
        <f t="shared" si="75"/>
        <v>235.23200000000003</v>
      </c>
      <c r="H136" s="60">
        <f t="shared" si="76"/>
        <v>235.23200000000003</v>
      </c>
    </row>
    <row r="137" spans="1:8" ht="18" customHeight="1" x14ac:dyDescent="0.25">
      <c r="A137" s="56">
        <v>6</v>
      </c>
      <c r="B137" s="56" t="str">
        <f t="shared" si="72"/>
        <v>SAAE</v>
      </c>
      <c r="C137" s="56" t="s">
        <v>188</v>
      </c>
      <c r="D137" s="59" t="str">
        <f t="shared" si="73"/>
        <v>EMISSÃO DO TERMO DE RECEBIMENTO DEFINITIVO (TRD)</v>
      </c>
      <c r="E137" s="56" t="str">
        <f t="shared" si="74"/>
        <v>UN</v>
      </c>
      <c r="F137" s="60">
        <v>1</v>
      </c>
      <c r="G137" s="60">
        <f t="shared" si="75"/>
        <v>73.510000000000005</v>
      </c>
      <c r="H137" s="60">
        <f t="shared" si="76"/>
        <v>73.510000000000005</v>
      </c>
    </row>
    <row r="138" spans="1:8" s="73" customFormat="1" x14ac:dyDescent="0.25">
      <c r="A138" s="79"/>
      <c r="B138" s="80"/>
      <c r="C138" s="80"/>
      <c r="D138" s="81"/>
      <c r="E138" s="80"/>
      <c r="F138" s="82"/>
      <c r="G138" s="83" t="s">
        <v>197</v>
      </c>
      <c r="H138" s="84">
        <f>SUM(H132:H137)</f>
        <v>2384.277</v>
      </c>
    </row>
    <row r="139" spans="1:8" x14ac:dyDescent="0.25">
      <c r="D139" s="70"/>
    </row>
    <row r="140" spans="1:8" x14ac:dyDescent="0.25">
      <c r="D140" s="71"/>
    </row>
    <row r="141" spans="1:8" x14ac:dyDescent="0.25">
      <c r="D141" s="70"/>
    </row>
    <row r="142" spans="1:8" x14ac:dyDescent="0.25">
      <c r="D142" s="71"/>
    </row>
  </sheetData>
  <mergeCells count="18">
    <mergeCell ref="A1:H1"/>
    <mergeCell ref="G12:H12"/>
    <mergeCell ref="G13:H13"/>
    <mergeCell ref="G14:H14"/>
    <mergeCell ref="G15:H15"/>
    <mergeCell ref="G7:H7"/>
    <mergeCell ref="G8:H8"/>
    <mergeCell ref="G9:H9"/>
    <mergeCell ref="G10:H10"/>
    <mergeCell ref="G11:H11"/>
    <mergeCell ref="F2:G2"/>
    <mergeCell ref="F3:G3"/>
    <mergeCell ref="F4:G4"/>
    <mergeCell ref="F5:G5"/>
    <mergeCell ref="G18:H18"/>
    <mergeCell ref="G19:H19"/>
    <mergeCell ref="G16:H16"/>
    <mergeCell ref="G17:H17"/>
  </mergeCells>
  <pageMargins left="0.51181102362204722" right="0.51181102362204722" top="1.21" bottom="0.78740157480314965" header="0.31496062992125984" footer="0.31496062992125984"/>
  <pageSetup paperSize="9" scale="86" orientation="portrait" r:id="rId1"/>
  <headerFooter>
    <oddHeader>&amp;C&amp;G</oddHeader>
    <oddFooter xml:space="preserve">&amp;C&amp;G&amp;R&amp;10&amp;K00-003página 0&amp;P
</oddFooter>
  </headerFooter>
  <rowBreaks count="3" manualBreakCount="3">
    <brk id="43" max="16383" man="1"/>
    <brk id="82" max="16383" man="1"/>
    <brk id="121" max="16383" man="1"/>
  </rowBreaks>
  <legacyDrawingHF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149870-9445-4E95-B958-EBC2C725D769}">
  <dimension ref="A1:D55"/>
  <sheetViews>
    <sheetView view="pageBreakPreview" topLeftCell="A17" zoomScaleNormal="100" zoomScaleSheetLayoutView="100" workbookViewId="0">
      <selection activeCell="I10" sqref="I10"/>
    </sheetView>
  </sheetViews>
  <sheetFormatPr defaultRowHeight="15" x14ac:dyDescent="0.25"/>
  <cols>
    <col min="1" max="1" width="20.7109375" style="1" customWidth="1"/>
    <col min="2" max="2" width="28.7109375" style="1" customWidth="1"/>
    <col min="3" max="3" width="19.7109375" style="1" customWidth="1"/>
    <col min="4" max="4" width="30.7109375" style="1" customWidth="1"/>
  </cols>
  <sheetData>
    <row r="1" spans="1:4" ht="24.95" customHeight="1" x14ac:dyDescent="0.25">
      <c r="A1" s="140" t="s">
        <v>537</v>
      </c>
      <c r="B1" s="141"/>
      <c r="C1" s="141"/>
      <c r="D1" s="142"/>
    </row>
    <row r="2" spans="1:4" s="9" customFormat="1" ht="15" customHeight="1" x14ac:dyDescent="0.25">
      <c r="A2" s="203" t="s">
        <v>233</v>
      </c>
      <c r="B2" s="203"/>
      <c r="C2" s="203"/>
      <c r="D2" s="203"/>
    </row>
    <row r="3" spans="1:4" s="5" customFormat="1" ht="80.25" customHeight="1" x14ac:dyDescent="0.25">
      <c r="A3" s="108" t="s">
        <v>234</v>
      </c>
      <c r="B3" s="108"/>
      <c r="C3" s="204"/>
      <c r="D3" s="204"/>
    </row>
    <row r="4" spans="1:4" s="9" customFormat="1" ht="15" customHeight="1" x14ac:dyDescent="0.25">
      <c r="A4" s="203" t="s">
        <v>277</v>
      </c>
      <c r="B4" s="203"/>
      <c r="C4" s="203"/>
      <c r="D4" s="203"/>
    </row>
    <row r="5" spans="1:4" s="5" customFormat="1" ht="15" customHeight="1" x14ac:dyDescent="0.25">
      <c r="A5" s="41" t="s">
        <v>276</v>
      </c>
      <c r="B5" s="42"/>
      <c r="C5" s="43"/>
      <c r="D5" s="44"/>
    </row>
    <row r="6" spans="1:4" s="5" customFormat="1" ht="11.25" x14ac:dyDescent="0.25">
      <c r="A6" s="36" t="s">
        <v>235</v>
      </c>
      <c r="B6" s="36" t="s">
        <v>236</v>
      </c>
      <c r="C6" s="37" t="s">
        <v>237</v>
      </c>
      <c r="D6" s="37" t="s">
        <v>238</v>
      </c>
    </row>
    <row r="7" spans="1:4" s="5" customFormat="1" ht="24" customHeight="1" x14ac:dyDescent="0.25">
      <c r="A7" s="11" t="s">
        <v>239</v>
      </c>
      <c r="B7" s="11" t="s">
        <v>240</v>
      </c>
      <c r="C7" s="35" t="s">
        <v>241</v>
      </c>
      <c r="D7" s="35" t="s">
        <v>242</v>
      </c>
    </row>
    <row r="8" spans="1:4" s="5" customFormat="1" ht="20.100000000000001" customHeight="1" x14ac:dyDescent="0.25">
      <c r="A8" s="11" t="s">
        <v>243</v>
      </c>
      <c r="B8" s="11" t="s">
        <v>244</v>
      </c>
      <c r="C8" s="35" t="s">
        <v>245</v>
      </c>
      <c r="D8" s="35" t="s">
        <v>246</v>
      </c>
    </row>
    <row r="9" spans="1:4" s="5" customFormat="1" ht="20.100000000000001" customHeight="1" x14ac:dyDescent="0.25">
      <c r="A9" s="11" t="s">
        <v>247</v>
      </c>
      <c r="B9" s="11" t="s">
        <v>248</v>
      </c>
      <c r="C9" s="35" t="s">
        <v>241</v>
      </c>
      <c r="D9" s="35" t="s">
        <v>249</v>
      </c>
    </row>
    <row r="10" spans="1:4" s="5" customFormat="1" ht="20.100000000000001" customHeight="1" x14ac:dyDescent="0.25">
      <c r="A10" s="11" t="s">
        <v>250</v>
      </c>
      <c r="B10" s="11" t="s">
        <v>251</v>
      </c>
      <c r="C10" s="35" t="s">
        <v>252</v>
      </c>
      <c r="D10" s="35" t="s">
        <v>253</v>
      </c>
    </row>
    <row r="11" spans="1:4" s="5" customFormat="1" ht="20.100000000000001" customHeight="1" x14ac:dyDescent="0.25">
      <c r="A11" s="39" t="s">
        <v>254</v>
      </c>
      <c r="B11" s="39" t="s">
        <v>255</v>
      </c>
      <c r="C11" s="40" t="s">
        <v>256</v>
      </c>
      <c r="D11" s="40" t="s">
        <v>257</v>
      </c>
    </row>
    <row r="12" spans="1:4" s="5" customFormat="1" ht="15" customHeight="1" x14ac:dyDescent="0.25">
      <c r="A12" s="41" t="s">
        <v>275</v>
      </c>
      <c r="B12" s="42"/>
      <c r="C12" s="43"/>
      <c r="D12" s="44"/>
    </row>
    <row r="13" spans="1:4" s="5" customFormat="1" ht="11.25" x14ac:dyDescent="0.25">
      <c r="A13" s="38" t="s">
        <v>235</v>
      </c>
      <c r="B13" s="38" t="s">
        <v>258</v>
      </c>
      <c r="C13" s="207" t="s">
        <v>259</v>
      </c>
      <c r="D13" s="208"/>
    </row>
    <row r="14" spans="1:4" s="5" customFormat="1" ht="20.100000000000001" customHeight="1" x14ac:dyDescent="0.25">
      <c r="A14" s="11" t="s">
        <v>260</v>
      </c>
      <c r="B14" s="11" t="s">
        <v>261</v>
      </c>
      <c r="C14" s="205" t="s">
        <v>262</v>
      </c>
      <c r="D14" s="206"/>
    </row>
    <row r="15" spans="1:4" s="5" customFormat="1" ht="20.100000000000001" customHeight="1" x14ac:dyDescent="0.25">
      <c r="A15" s="11" t="s">
        <v>263</v>
      </c>
      <c r="B15" s="11" t="s">
        <v>264</v>
      </c>
      <c r="C15" s="205" t="s">
        <v>265</v>
      </c>
      <c r="D15" s="206"/>
    </row>
    <row r="16" spans="1:4" s="5" customFormat="1" ht="20.100000000000001" customHeight="1" x14ac:dyDescent="0.25">
      <c r="A16" s="11" t="s">
        <v>266</v>
      </c>
      <c r="B16" s="11" t="s">
        <v>267</v>
      </c>
      <c r="C16" s="205" t="s">
        <v>268</v>
      </c>
      <c r="D16" s="206"/>
    </row>
    <row r="17" spans="1:4" s="5" customFormat="1" ht="20.100000000000001" customHeight="1" x14ac:dyDescent="0.25">
      <c r="A17" s="11" t="s">
        <v>269</v>
      </c>
      <c r="B17" s="11" t="s">
        <v>270</v>
      </c>
      <c r="C17" s="205" t="s">
        <v>271</v>
      </c>
      <c r="D17" s="206"/>
    </row>
    <row r="18" spans="1:4" s="5" customFormat="1" ht="20.100000000000001" customHeight="1" x14ac:dyDescent="0.25">
      <c r="A18" s="11" t="s">
        <v>272</v>
      </c>
      <c r="B18" s="11" t="s">
        <v>273</v>
      </c>
      <c r="C18" s="205" t="s">
        <v>274</v>
      </c>
      <c r="D18" s="206"/>
    </row>
    <row r="19" spans="1:4" s="5" customFormat="1" ht="15" customHeight="1" x14ac:dyDescent="0.25">
      <c r="A19" s="41" t="s">
        <v>279</v>
      </c>
      <c r="B19" s="42"/>
      <c r="C19" s="43"/>
      <c r="D19" s="44"/>
    </row>
    <row r="20" spans="1:4" s="5" customFormat="1" ht="50.25" customHeight="1" x14ac:dyDescent="0.25">
      <c r="A20" s="108" t="s">
        <v>278</v>
      </c>
      <c r="B20" s="108"/>
      <c r="C20" s="204"/>
      <c r="D20" s="204"/>
    </row>
    <row r="21" spans="1:4" s="9" customFormat="1" ht="15" customHeight="1" x14ac:dyDescent="0.25">
      <c r="A21" s="203" t="s">
        <v>280</v>
      </c>
      <c r="B21" s="203"/>
      <c r="C21" s="203"/>
      <c r="D21" s="203"/>
    </row>
    <row r="22" spans="1:4" s="5" customFormat="1" ht="15" customHeight="1" x14ac:dyDescent="0.25">
      <c r="A22" s="41" t="s">
        <v>281</v>
      </c>
      <c r="B22" s="42"/>
      <c r="C22" s="43"/>
      <c r="D22" s="44"/>
    </row>
    <row r="23" spans="1:4" s="5" customFormat="1" ht="11.25" x14ac:dyDescent="0.25">
      <c r="A23" s="38" t="s">
        <v>282</v>
      </c>
      <c r="B23" s="38" t="s">
        <v>236</v>
      </c>
      <c r="C23" s="207" t="s">
        <v>283</v>
      </c>
      <c r="D23" s="208" t="s">
        <v>238</v>
      </c>
    </row>
    <row r="24" spans="1:4" s="5" customFormat="1" ht="20.100000000000001" customHeight="1" x14ac:dyDescent="0.25">
      <c r="A24" s="39" t="s">
        <v>284</v>
      </c>
      <c r="B24" s="39" t="s">
        <v>285</v>
      </c>
      <c r="C24" s="40" t="s">
        <v>286</v>
      </c>
      <c r="D24" s="40" t="s">
        <v>287</v>
      </c>
    </row>
    <row r="25" spans="1:4" s="5" customFormat="1" ht="20.100000000000001" customHeight="1" x14ac:dyDescent="0.25">
      <c r="A25" s="39" t="s">
        <v>288</v>
      </c>
      <c r="B25" s="39" t="s">
        <v>285</v>
      </c>
      <c r="C25" s="40" t="s">
        <v>289</v>
      </c>
      <c r="D25" s="40" t="s">
        <v>290</v>
      </c>
    </row>
    <row r="26" spans="1:4" s="5" customFormat="1" ht="20.100000000000001" customHeight="1" x14ac:dyDescent="0.25">
      <c r="A26" s="39" t="s">
        <v>291</v>
      </c>
      <c r="B26" s="39" t="s">
        <v>425</v>
      </c>
      <c r="C26" s="40" t="s">
        <v>292</v>
      </c>
      <c r="D26" s="40" t="s">
        <v>293</v>
      </c>
    </row>
    <row r="27" spans="1:4" s="5" customFormat="1" ht="20.100000000000001" customHeight="1" x14ac:dyDescent="0.25">
      <c r="A27" s="39" t="s">
        <v>294</v>
      </c>
      <c r="B27" s="39" t="s">
        <v>295</v>
      </c>
      <c r="C27" s="40" t="s">
        <v>296</v>
      </c>
      <c r="D27" s="40" t="s">
        <v>297</v>
      </c>
    </row>
    <row r="28" spans="1:4" s="5" customFormat="1" ht="15" customHeight="1" x14ac:dyDescent="0.25">
      <c r="A28" s="41" t="s">
        <v>310</v>
      </c>
      <c r="B28" s="42"/>
      <c r="C28" s="43"/>
      <c r="D28" s="44"/>
    </row>
    <row r="29" spans="1:4" s="5" customFormat="1" ht="11.25" x14ac:dyDescent="0.25">
      <c r="A29" s="38" t="s">
        <v>235</v>
      </c>
      <c r="B29" s="38" t="s">
        <v>258</v>
      </c>
      <c r="C29" s="207" t="s">
        <v>259</v>
      </c>
      <c r="D29" s="208"/>
    </row>
    <row r="30" spans="1:4" s="5" customFormat="1" ht="20.100000000000001" customHeight="1" x14ac:dyDescent="0.25">
      <c r="A30" s="11" t="s">
        <v>298</v>
      </c>
      <c r="B30" s="11" t="s">
        <v>299</v>
      </c>
      <c r="C30" s="209" t="s">
        <v>300</v>
      </c>
      <c r="D30" s="210"/>
    </row>
    <row r="31" spans="1:4" s="5" customFormat="1" ht="20.100000000000001" customHeight="1" x14ac:dyDescent="0.25">
      <c r="A31" s="11" t="s">
        <v>301</v>
      </c>
      <c r="B31" s="11" t="s">
        <v>302</v>
      </c>
      <c r="C31" s="209" t="s">
        <v>303</v>
      </c>
      <c r="D31" s="210"/>
    </row>
    <row r="32" spans="1:4" s="5" customFormat="1" ht="20.100000000000001" customHeight="1" x14ac:dyDescent="0.25">
      <c r="A32" s="11" t="s">
        <v>304</v>
      </c>
      <c r="B32" s="11" t="s">
        <v>305</v>
      </c>
      <c r="C32" s="209" t="s">
        <v>306</v>
      </c>
      <c r="D32" s="210"/>
    </row>
    <row r="33" spans="1:4" s="5" customFormat="1" ht="20.100000000000001" customHeight="1" x14ac:dyDescent="0.25">
      <c r="A33" s="11" t="s">
        <v>307</v>
      </c>
      <c r="B33" s="11" t="s">
        <v>308</v>
      </c>
      <c r="C33" s="209" t="s">
        <v>309</v>
      </c>
      <c r="D33" s="210"/>
    </row>
    <row r="34" spans="1:4" s="5" customFormat="1" ht="15" customHeight="1" x14ac:dyDescent="0.25">
      <c r="A34" s="41" t="s">
        <v>311</v>
      </c>
      <c r="B34" s="42"/>
      <c r="C34" s="43"/>
      <c r="D34" s="44"/>
    </row>
    <row r="35" spans="1:4" s="5" customFormat="1" ht="41.25" customHeight="1" x14ac:dyDescent="0.25">
      <c r="A35" s="108" t="s">
        <v>312</v>
      </c>
      <c r="B35" s="108"/>
      <c r="C35" s="204"/>
      <c r="D35" s="204"/>
    </row>
    <row r="36" spans="1:4" s="9" customFormat="1" ht="15" customHeight="1" x14ac:dyDescent="0.25">
      <c r="A36" s="203" t="s">
        <v>333</v>
      </c>
      <c r="B36" s="203"/>
      <c r="C36" s="203"/>
      <c r="D36" s="203"/>
    </row>
    <row r="37" spans="1:4" s="5" customFormat="1" ht="11.25" x14ac:dyDescent="0.25">
      <c r="A37" s="38" t="s">
        <v>313</v>
      </c>
      <c r="B37" s="38" t="s">
        <v>314</v>
      </c>
      <c r="C37" s="207" t="s">
        <v>238</v>
      </c>
      <c r="D37" s="208"/>
    </row>
    <row r="38" spans="1:4" s="5" customFormat="1" ht="20.100000000000001" customHeight="1" x14ac:dyDescent="0.25">
      <c r="A38" s="11" t="s">
        <v>315</v>
      </c>
      <c r="B38" s="11" t="s">
        <v>316</v>
      </c>
      <c r="C38" s="205" t="s">
        <v>317</v>
      </c>
      <c r="D38" s="206"/>
    </row>
    <row r="39" spans="1:4" s="5" customFormat="1" ht="20.100000000000001" customHeight="1" x14ac:dyDescent="0.25">
      <c r="A39" s="11" t="s">
        <v>318</v>
      </c>
      <c r="B39" s="11" t="s">
        <v>319</v>
      </c>
      <c r="C39" s="205" t="s">
        <v>320</v>
      </c>
      <c r="D39" s="206"/>
    </row>
    <row r="40" spans="1:4" s="5" customFormat="1" ht="20.100000000000001" customHeight="1" x14ac:dyDescent="0.25">
      <c r="A40" s="11" t="s">
        <v>321</v>
      </c>
      <c r="B40" s="11" t="s">
        <v>322</v>
      </c>
      <c r="C40" s="205" t="s">
        <v>323</v>
      </c>
      <c r="D40" s="206"/>
    </row>
    <row r="41" spans="1:4" s="5" customFormat="1" ht="20.100000000000001" customHeight="1" x14ac:dyDescent="0.25">
      <c r="A41" s="11" t="s">
        <v>324</v>
      </c>
      <c r="B41" s="11" t="s">
        <v>325</v>
      </c>
      <c r="C41" s="205" t="s">
        <v>326</v>
      </c>
      <c r="D41" s="206"/>
    </row>
    <row r="42" spans="1:4" s="5" customFormat="1" ht="20.100000000000001" customHeight="1" x14ac:dyDescent="0.25">
      <c r="A42" s="11" t="s">
        <v>327</v>
      </c>
      <c r="B42" s="11" t="s">
        <v>328</v>
      </c>
      <c r="C42" s="205" t="s">
        <v>329</v>
      </c>
      <c r="D42" s="206"/>
    </row>
    <row r="43" spans="1:4" s="5" customFormat="1" ht="20.100000000000001" customHeight="1" x14ac:dyDescent="0.25">
      <c r="A43" s="11" t="s">
        <v>330</v>
      </c>
      <c r="B43" s="11" t="s">
        <v>331</v>
      </c>
      <c r="C43" s="205" t="s">
        <v>332</v>
      </c>
      <c r="D43" s="206"/>
    </row>
    <row r="44" spans="1:4" s="9" customFormat="1" ht="15" customHeight="1" x14ac:dyDescent="0.25">
      <c r="A44" s="203" t="s">
        <v>334</v>
      </c>
      <c r="B44" s="203"/>
      <c r="C44" s="203"/>
      <c r="D44" s="203"/>
    </row>
    <row r="45" spans="1:4" s="5" customFormat="1" ht="11.25" x14ac:dyDescent="0.25">
      <c r="A45" s="38" t="s">
        <v>335</v>
      </c>
      <c r="B45" s="38" t="s">
        <v>258</v>
      </c>
      <c r="C45" s="207" t="s">
        <v>238</v>
      </c>
      <c r="D45" s="208"/>
    </row>
    <row r="46" spans="1:4" s="5" customFormat="1" ht="20.100000000000001" customHeight="1" x14ac:dyDescent="0.25">
      <c r="A46" s="11" t="s">
        <v>336</v>
      </c>
      <c r="B46" s="11" t="s">
        <v>337</v>
      </c>
      <c r="C46" s="205" t="s">
        <v>338</v>
      </c>
      <c r="D46" s="206"/>
    </row>
    <row r="47" spans="1:4" s="5" customFormat="1" ht="20.100000000000001" customHeight="1" x14ac:dyDescent="0.25">
      <c r="A47" s="11" t="s">
        <v>339</v>
      </c>
      <c r="B47" s="11" t="s">
        <v>340</v>
      </c>
      <c r="C47" s="205" t="s">
        <v>341</v>
      </c>
      <c r="D47" s="206"/>
    </row>
    <row r="48" spans="1:4" s="5" customFormat="1" ht="20.100000000000001" customHeight="1" x14ac:dyDescent="0.25">
      <c r="A48" s="11" t="s">
        <v>342</v>
      </c>
      <c r="B48" s="11" t="s">
        <v>343</v>
      </c>
      <c r="C48" s="205" t="s">
        <v>344</v>
      </c>
      <c r="D48" s="206"/>
    </row>
    <row r="49" spans="1:4" s="5" customFormat="1" ht="20.100000000000001" customHeight="1" x14ac:dyDescent="0.25">
      <c r="A49" s="11" t="s">
        <v>345</v>
      </c>
      <c r="B49" s="11" t="s">
        <v>346</v>
      </c>
      <c r="C49" s="205" t="s">
        <v>347</v>
      </c>
      <c r="D49" s="206"/>
    </row>
    <row r="50" spans="1:4" s="5" customFormat="1" ht="20.100000000000001" customHeight="1" x14ac:dyDescent="0.25">
      <c r="A50" s="11" t="s">
        <v>348</v>
      </c>
      <c r="B50" s="11" t="s">
        <v>349</v>
      </c>
      <c r="C50" s="205" t="s">
        <v>350</v>
      </c>
      <c r="D50" s="206"/>
    </row>
    <row r="51" spans="1:4" s="5" customFormat="1" ht="20.100000000000001" customHeight="1" x14ac:dyDescent="0.25">
      <c r="A51" s="11" t="s">
        <v>351</v>
      </c>
      <c r="B51" s="11" t="s">
        <v>352</v>
      </c>
      <c r="C51" s="205" t="s">
        <v>353</v>
      </c>
      <c r="D51" s="206"/>
    </row>
    <row r="52" spans="1:4" s="9" customFormat="1" ht="15" customHeight="1" x14ac:dyDescent="0.25">
      <c r="A52" s="203" t="s">
        <v>355</v>
      </c>
      <c r="B52" s="203"/>
      <c r="C52" s="203"/>
      <c r="D52" s="203"/>
    </row>
    <row r="53" spans="1:4" s="5" customFormat="1" ht="60" customHeight="1" x14ac:dyDescent="0.25">
      <c r="A53" s="108" t="s">
        <v>354</v>
      </c>
      <c r="B53" s="108"/>
      <c r="C53" s="204"/>
      <c r="D53" s="204"/>
    </row>
    <row r="54" spans="1:4" s="9" customFormat="1" ht="15" customHeight="1" x14ac:dyDescent="0.25">
      <c r="A54" s="203" t="s">
        <v>356</v>
      </c>
      <c r="B54" s="203"/>
      <c r="C54" s="203"/>
      <c r="D54" s="203"/>
    </row>
    <row r="55" spans="1:4" s="5" customFormat="1" ht="60" customHeight="1" x14ac:dyDescent="0.25">
      <c r="A55" s="108" t="s">
        <v>357</v>
      </c>
      <c r="B55" s="108"/>
      <c r="C55" s="204"/>
      <c r="D55" s="204"/>
    </row>
  </sheetData>
  <mergeCells count="39">
    <mergeCell ref="A55:D55"/>
    <mergeCell ref="C38:D38"/>
    <mergeCell ref="C39:D39"/>
    <mergeCell ref="C40:D40"/>
    <mergeCell ref="C41:D41"/>
    <mergeCell ref="C42:D42"/>
    <mergeCell ref="C43:D43"/>
    <mergeCell ref="C46:D46"/>
    <mergeCell ref="C47:D47"/>
    <mergeCell ref="C48:D48"/>
    <mergeCell ref="C49:D49"/>
    <mergeCell ref="C50:D50"/>
    <mergeCell ref="C51:D51"/>
    <mergeCell ref="A52:D52"/>
    <mergeCell ref="A53:D53"/>
    <mergeCell ref="A54:D54"/>
    <mergeCell ref="A44:D44"/>
    <mergeCell ref="C45:D45"/>
    <mergeCell ref="C30:D30"/>
    <mergeCell ref="C31:D31"/>
    <mergeCell ref="C32:D32"/>
    <mergeCell ref="C33:D33"/>
    <mergeCell ref="C37:D37"/>
    <mergeCell ref="A36:D36"/>
    <mergeCell ref="A35:D35"/>
    <mergeCell ref="A20:D20"/>
    <mergeCell ref="C14:D14"/>
    <mergeCell ref="A21:D21"/>
    <mergeCell ref="C29:D29"/>
    <mergeCell ref="C23:D23"/>
    <mergeCell ref="C16:D16"/>
    <mergeCell ref="C17:D17"/>
    <mergeCell ref="C18:D18"/>
    <mergeCell ref="A2:D2"/>
    <mergeCell ref="A3:D3"/>
    <mergeCell ref="C15:D15"/>
    <mergeCell ref="A1:D1"/>
    <mergeCell ref="A4:D4"/>
    <mergeCell ref="C13:D13"/>
  </mergeCells>
  <pageMargins left="0.51181102362204722" right="0.51181102362204722" top="1.2170833333333333" bottom="0.78740157480314965" header="0.31496062992125984" footer="0.31496062992125984"/>
  <pageSetup paperSize="9" scale="92" orientation="portrait" r:id="rId1"/>
  <headerFooter>
    <oddHeader>&amp;C&amp;G</oddHeader>
    <oddFooter xml:space="preserve">&amp;C&amp;G&amp;R&amp;10&amp;K00-003página 0&amp;P
</oddFooter>
  </headerFooter>
  <rowBreaks count="1" manualBreakCount="1">
    <brk id="35" max="3" man="1"/>
  </rowBreaks>
  <legacyDrawingHF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3D629C-5F85-40CC-BBDF-166FE03B620E}">
  <dimension ref="A1:F19"/>
  <sheetViews>
    <sheetView view="pageBreakPreview" zoomScaleNormal="100" zoomScaleSheetLayoutView="100" workbookViewId="0">
      <selection activeCell="D8" sqref="D8"/>
    </sheetView>
  </sheetViews>
  <sheetFormatPr defaultRowHeight="15" x14ac:dyDescent="0.25"/>
  <cols>
    <col min="1" max="1" width="3" style="1" bestFit="1" customWidth="1"/>
    <col min="2" max="2" width="35.140625" style="1" customWidth="1"/>
    <col min="3" max="3" width="13.5703125" style="1" customWidth="1"/>
    <col min="4" max="4" width="10.140625" style="1" bestFit="1" customWidth="1"/>
    <col min="5" max="5" width="12" customWidth="1"/>
    <col min="6" max="6" width="26.85546875" customWidth="1"/>
    <col min="8" max="8" width="11.28515625" customWidth="1"/>
  </cols>
  <sheetData>
    <row r="1" spans="1:6" ht="24.95" customHeight="1" x14ac:dyDescent="0.25">
      <c r="A1" s="140" t="s">
        <v>538</v>
      </c>
      <c r="B1" s="141"/>
      <c r="C1" s="141"/>
      <c r="D1" s="141"/>
      <c r="E1" s="141"/>
      <c r="F1" s="142"/>
    </row>
    <row r="2" spans="1:6" ht="33.75" x14ac:dyDescent="0.25">
      <c r="A2" s="45" t="s">
        <v>57</v>
      </c>
      <c r="B2" s="45" t="s">
        <v>389</v>
      </c>
      <c r="C2" s="36" t="s">
        <v>390</v>
      </c>
      <c r="D2" s="45" t="s">
        <v>391</v>
      </c>
      <c r="E2" s="45" t="s">
        <v>392</v>
      </c>
      <c r="F2" s="45" t="s">
        <v>393</v>
      </c>
    </row>
    <row r="3" spans="1:6" ht="40.5" x14ac:dyDescent="0.25">
      <c r="A3" s="45">
        <v>1</v>
      </c>
      <c r="B3" s="7" t="s">
        <v>396</v>
      </c>
      <c r="C3" s="14" t="s">
        <v>423</v>
      </c>
      <c r="D3" s="14" t="s">
        <v>376</v>
      </c>
      <c r="E3" s="14">
        <v>100</v>
      </c>
      <c r="F3" s="10" t="s">
        <v>397</v>
      </c>
    </row>
    <row r="4" spans="1:6" ht="40.5" x14ac:dyDescent="0.25">
      <c r="A4" s="45">
        <v>2</v>
      </c>
      <c r="B4" s="7" t="s">
        <v>398</v>
      </c>
      <c r="C4" s="14" t="s">
        <v>424</v>
      </c>
      <c r="D4" s="14" t="s">
        <v>376</v>
      </c>
      <c r="E4" s="14">
        <v>30</v>
      </c>
      <c r="F4" s="10" t="s">
        <v>399</v>
      </c>
    </row>
    <row r="5" spans="1:6" ht="27" x14ac:dyDescent="0.25">
      <c r="A5" s="45">
        <v>3</v>
      </c>
      <c r="B5" s="7" t="s">
        <v>400</v>
      </c>
      <c r="C5" s="14" t="s">
        <v>385</v>
      </c>
      <c r="D5" s="14" t="s">
        <v>376</v>
      </c>
      <c r="E5" s="14">
        <v>50</v>
      </c>
      <c r="F5" s="10" t="s">
        <v>401</v>
      </c>
    </row>
    <row r="6" spans="1:6" ht="40.5" x14ac:dyDescent="0.25">
      <c r="A6" s="45">
        <v>4</v>
      </c>
      <c r="B6" s="7" t="s">
        <v>402</v>
      </c>
      <c r="C6" s="14" t="s">
        <v>385</v>
      </c>
      <c r="D6" s="14" t="s">
        <v>376</v>
      </c>
      <c r="E6" s="14">
        <v>50</v>
      </c>
      <c r="F6" s="10" t="s">
        <v>403</v>
      </c>
    </row>
    <row r="7" spans="1:6" ht="40.5" x14ac:dyDescent="0.25">
      <c r="A7" s="45">
        <v>5</v>
      </c>
      <c r="B7" s="7" t="s">
        <v>404</v>
      </c>
      <c r="C7" s="14" t="s">
        <v>385</v>
      </c>
      <c r="D7" s="14" t="s">
        <v>376</v>
      </c>
      <c r="E7" s="14">
        <v>25</v>
      </c>
      <c r="F7" s="10" t="s">
        <v>382</v>
      </c>
    </row>
    <row r="8" spans="1:6" ht="27" x14ac:dyDescent="0.25">
      <c r="A8" s="45">
        <v>6</v>
      </c>
      <c r="B8" s="7" t="s">
        <v>405</v>
      </c>
      <c r="C8" s="14" t="s">
        <v>385</v>
      </c>
      <c r="D8" s="14" t="s">
        <v>377</v>
      </c>
      <c r="E8" s="14">
        <v>15</v>
      </c>
      <c r="F8" s="10" t="s">
        <v>394</v>
      </c>
    </row>
    <row r="9" spans="1:6" ht="40.5" x14ac:dyDescent="0.25">
      <c r="A9" s="45">
        <v>7</v>
      </c>
      <c r="B9" s="7" t="s">
        <v>406</v>
      </c>
      <c r="C9" s="14" t="s">
        <v>385</v>
      </c>
      <c r="D9" s="14" t="s">
        <v>377</v>
      </c>
      <c r="E9" s="14">
        <v>15</v>
      </c>
      <c r="F9" s="10" t="s">
        <v>407</v>
      </c>
    </row>
    <row r="10" spans="1:6" ht="27" x14ac:dyDescent="0.25">
      <c r="A10" s="45">
        <v>8</v>
      </c>
      <c r="B10" s="7" t="s">
        <v>383</v>
      </c>
      <c r="C10" s="14" t="s">
        <v>384</v>
      </c>
      <c r="D10" s="14" t="s">
        <v>376</v>
      </c>
      <c r="E10" s="14">
        <v>75</v>
      </c>
      <c r="F10" s="10" t="s">
        <v>408</v>
      </c>
    </row>
    <row r="11" spans="1:6" ht="27" x14ac:dyDescent="0.25">
      <c r="A11" s="45">
        <v>9</v>
      </c>
      <c r="B11" s="7" t="s">
        <v>409</v>
      </c>
      <c r="C11" s="14" t="s">
        <v>384</v>
      </c>
      <c r="D11" s="14" t="s">
        <v>376</v>
      </c>
      <c r="E11" s="14">
        <v>25</v>
      </c>
      <c r="F11" s="10" t="s">
        <v>386</v>
      </c>
    </row>
    <row r="12" spans="1:6" ht="27" x14ac:dyDescent="0.25">
      <c r="A12" s="45">
        <v>10</v>
      </c>
      <c r="B12" s="7" t="s">
        <v>410</v>
      </c>
      <c r="C12" s="14" t="s">
        <v>378</v>
      </c>
      <c r="D12" s="14" t="s">
        <v>377</v>
      </c>
      <c r="E12" s="14">
        <v>10</v>
      </c>
      <c r="F12" s="10" t="s">
        <v>379</v>
      </c>
    </row>
    <row r="13" spans="1:6" ht="40.5" x14ac:dyDescent="0.25">
      <c r="A13" s="45">
        <v>11</v>
      </c>
      <c r="B13" s="7" t="s">
        <v>411</v>
      </c>
      <c r="C13" s="14" t="s">
        <v>378</v>
      </c>
      <c r="D13" s="14" t="s">
        <v>376</v>
      </c>
      <c r="E13" s="14">
        <v>100</v>
      </c>
      <c r="F13" s="10" t="s">
        <v>412</v>
      </c>
    </row>
    <row r="14" spans="1:6" ht="27" x14ac:dyDescent="0.25">
      <c r="A14" s="45">
        <v>12</v>
      </c>
      <c r="B14" s="7" t="s">
        <v>413</v>
      </c>
      <c r="C14" s="14" t="s">
        <v>378</v>
      </c>
      <c r="D14" s="14" t="s">
        <v>376</v>
      </c>
      <c r="E14" s="14">
        <v>30</v>
      </c>
      <c r="F14" s="10" t="s">
        <v>414</v>
      </c>
    </row>
    <row r="15" spans="1:6" ht="27" x14ac:dyDescent="0.25">
      <c r="A15" s="45">
        <v>13</v>
      </c>
      <c r="B15" s="7" t="s">
        <v>415</v>
      </c>
      <c r="C15" s="14" t="s">
        <v>380</v>
      </c>
      <c r="D15" s="14" t="s">
        <v>376</v>
      </c>
      <c r="E15" s="14">
        <v>30</v>
      </c>
      <c r="F15" s="10" t="s">
        <v>381</v>
      </c>
    </row>
    <row r="16" spans="1:6" ht="27" x14ac:dyDescent="0.25">
      <c r="A16" s="45">
        <v>14</v>
      </c>
      <c r="B16" s="7" t="s">
        <v>416</v>
      </c>
      <c r="C16" s="14" t="s">
        <v>385</v>
      </c>
      <c r="D16" s="14" t="s">
        <v>376</v>
      </c>
      <c r="E16" s="14">
        <v>50</v>
      </c>
      <c r="F16" s="10" t="s">
        <v>417</v>
      </c>
    </row>
    <row r="17" spans="1:6" ht="27" x14ac:dyDescent="0.25">
      <c r="A17" s="45">
        <v>15</v>
      </c>
      <c r="B17" s="7" t="s">
        <v>418</v>
      </c>
      <c r="C17" s="14" t="s">
        <v>385</v>
      </c>
      <c r="D17" s="14" t="s">
        <v>376</v>
      </c>
      <c r="E17" s="14">
        <v>20</v>
      </c>
      <c r="F17" s="10" t="s">
        <v>387</v>
      </c>
    </row>
    <row r="18" spans="1:6" ht="40.5" x14ac:dyDescent="0.25">
      <c r="A18" s="45">
        <v>16</v>
      </c>
      <c r="B18" s="7" t="s">
        <v>419</v>
      </c>
      <c r="C18" s="14" t="s">
        <v>395</v>
      </c>
      <c r="D18" s="14" t="s">
        <v>376</v>
      </c>
      <c r="E18" s="14">
        <v>30</v>
      </c>
      <c r="F18" s="10" t="s">
        <v>420</v>
      </c>
    </row>
    <row r="19" spans="1:6" ht="27" x14ac:dyDescent="0.25">
      <c r="A19" s="45">
        <v>17</v>
      </c>
      <c r="B19" s="7" t="s">
        <v>421</v>
      </c>
      <c r="C19" s="14" t="s">
        <v>45</v>
      </c>
      <c r="D19" s="14" t="s">
        <v>376</v>
      </c>
      <c r="E19" s="14" t="s">
        <v>388</v>
      </c>
      <c r="F19" s="10" t="s">
        <v>422</v>
      </c>
    </row>
  </sheetData>
  <mergeCells count="1">
    <mergeCell ref="A1:F1"/>
  </mergeCells>
  <pageMargins left="0.51181102362204722" right="0.51181102362204722" top="1.2133333333333334" bottom="0.78740157480314965" header="0.31496062992125984" footer="0.31496062992125984"/>
  <pageSetup paperSize="9" scale="91" orientation="portrait" r:id="rId1"/>
  <headerFooter>
    <oddHeader>&amp;C&amp;15&amp;G</oddHeader>
    <oddFooter xml:space="preserve">&amp;C&amp;G&amp;R&amp;10&amp;K00-004página 0&amp;P
</oddFooter>
  </headerFooter>
  <legacyDrawingHF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30AEA5-29F5-428A-B90C-75EBBF00D3E3}">
  <dimension ref="A1:C35"/>
  <sheetViews>
    <sheetView view="pageBreakPreview" zoomScaleNormal="100" zoomScaleSheetLayoutView="100" workbookViewId="0">
      <selection activeCell="A27" sqref="A27:C27"/>
    </sheetView>
  </sheetViews>
  <sheetFormatPr defaultRowHeight="15" x14ac:dyDescent="0.25"/>
  <cols>
    <col min="1" max="1" width="9.7109375" customWidth="1"/>
    <col min="2" max="2" width="65.7109375" customWidth="1"/>
    <col min="3" max="3" width="25.7109375" customWidth="1"/>
  </cols>
  <sheetData>
    <row r="1" spans="1:3" ht="24.95" customHeight="1" x14ac:dyDescent="0.25">
      <c r="A1" s="140" t="s">
        <v>550</v>
      </c>
      <c r="B1" s="141"/>
      <c r="C1" s="142"/>
    </row>
    <row r="2" spans="1:3" s="9" customFormat="1" ht="15" customHeight="1" x14ac:dyDescent="0.25">
      <c r="A2" s="116" t="s">
        <v>56</v>
      </c>
      <c r="B2" s="117"/>
      <c r="C2" s="118"/>
    </row>
    <row r="3" spans="1:3" s="5" customFormat="1" ht="9.9499999999999993" customHeight="1" x14ac:dyDescent="0.25">
      <c r="A3" s="123" t="s">
        <v>35</v>
      </c>
      <c r="B3" s="124"/>
      <c r="C3" s="30" t="s">
        <v>140</v>
      </c>
    </row>
    <row r="4" spans="1:3" s="22" customFormat="1" ht="15" customHeight="1" x14ac:dyDescent="0.25">
      <c r="A4" s="119">
        <f>Preencher!B40</f>
        <v>0</v>
      </c>
      <c r="B4" s="121"/>
      <c r="C4" s="31">
        <f>Preencher!B41</f>
        <v>0</v>
      </c>
    </row>
    <row r="5" spans="1:3" s="5" customFormat="1" ht="9.9499999999999993" customHeight="1" x14ac:dyDescent="0.25">
      <c r="A5" s="123" t="s">
        <v>59</v>
      </c>
      <c r="B5" s="124"/>
      <c r="C5" s="30" t="s">
        <v>102</v>
      </c>
    </row>
    <row r="6" spans="1:3" s="22" customFormat="1" ht="15" customHeight="1" x14ac:dyDescent="0.25">
      <c r="A6" s="119">
        <f>Preencher!B17</f>
        <v>0</v>
      </c>
      <c r="B6" s="121"/>
      <c r="C6" s="32">
        <f>Preencher!B39</f>
        <v>0</v>
      </c>
    </row>
    <row r="7" spans="1:3" s="15" customFormat="1" ht="9.9499999999999993" customHeight="1" x14ac:dyDescent="0.25">
      <c r="A7" s="123" t="s">
        <v>142</v>
      </c>
      <c r="B7" s="127"/>
      <c r="C7" s="30" t="s">
        <v>34</v>
      </c>
    </row>
    <row r="8" spans="1:3" s="18" customFormat="1" ht="14.1" customHeight="1" x14ac:dyDescent="0.25">
      <c r="A8" s="149">
        <f>Preencher!B18</f>
        <v>0</v>
      </c>
      <c r="B8" s="150"/>
      <c r="C8" s="32">
        <f>Preencher!B19</f>
        <v>0</v>
      </c>
    </row>
    <row r="9" spans="1:3" s="5" customFormat="1" ht="9.9499999999999993" customHeight="1" x14ac:dyDescent="0.25">
      <c r="A9" s="123" t="s">
        <v>141</v>
      </c>
      <c r="B9" s="124"/>
      <c r="C9" s="30" t="s">
        <v>51</v>
      </c>
    </row>
    <row r="10" spans="1:3" s="22" customFormat="1" ht="15" customHeight="1" x14ac:dyDescent="0.25">
      <c r="A10" s="166">
        <f>Preencher!B22</f>
        <v>0</v>
      </c>
      <c r="B10" s="121"/>
      <c r="C10" s="33">
        <f>Preencher!B20</f>
        <v>0</v>
      </c>
    </row>
    <row r="11" spans="1:3" s="15" customFormat="1" ht="9.9499999999999993" customHeight="1" x14ac:dyDescent="0.25">
      <c r="A11" s="123" t="s">
        <v>137</v>
      </c>
      <c r="B11" s="127"/>
      <c r="C11" s="124"/>
    </row>
    <row r="12" spans="1:3" ht="20.100000000000001" customHeight="1" x14ac:dyDescent="0.25">
      <c r="A12" s="119" t="str">
        <f>Preencher!D21</f>
        <v xml:space="preserve">   Loteamento Residencial / Comercial ☐         Loteamento Residencial de Interesse Social ☐         Loteamento Industrial ☐</v>
      </c>
      <c r="B12" s="120"/>
      <c r="C12" s="121"/>
    </row>
    <row r="13" spans="1:3" s="9" customFormat="1" ht="15" customHeight="1" x14ac:dyDescent="0.25">
      <c r="A13" s="116" t="s">
        <v>1</v>
      </c>
      <c r="B13" s="117"/>
      <c r="C13" s="118"/>
    </row>
    <row r="14" spans="1:3" s="5" customFormat="1" ht="9.9499999999999993" customHeight="1" x14ac:dyDescent="0.25">
      <c r="A14" s="123" t="s">
        <v>111</v>
      </c>
      <c r="B14" s="124"/>
      <c r="C14" s="30" t="s">
        <v>112</v>
      </c>
    </row>
    <row r="15" spans="1:3" s="18" customFormat="1" ht="15" customHeight="1" x14ac:dyDescent="0.25">
      <c r="A15" s="119">
        <f>Preencher!B11</f>
        <v>0</v>
      </c>
      <c r="B15" s="120"/>
      <c r="C15" s="20">
        <f>Preencher!B12</f>
        <v>0</v>
      </c>
    </row>
    <row r="16" spans="1:3" s="5" customFormat="1" ht="9.9499999999999993" customHeight="1" x14ac:dyDescent="0.25">
      <c r="A16" s="123" t="s">
        <v>113</v>
      </c>
      <c r="B16" s="124"/>
      <c r="C16" s="30" t="s">
        <v>49</v>
      </c>
    </row>
    <row r="17" spans="1:3" s="18" customFormat="1" ht="15" customHeight="1" x14ac:dyDescent="0.25">
      <c r="A17" s="119">
        <f>Preencher!B13</f>
        <v>0</v>
      </c>
      <c r="B17" s="120"/>
      <c r="C17" s="20">
        <f>Preencher!B14</f>
        <v>0</v>
      </c>
    </row>
    <row r="18" spans="1:3" s="15" customFormat="1" ht="9.9499999999999993" customHeight="1" x14ac:dyDescent="0.25">
      <c r="A18" s="123" t="s">
        <v>110</v>
      </c>
      <c r="B18" s="127"/>
      <c r="C18" s="124"/>
    </row>
    <row r="19" spans="1:3" s="5" customFormat="1" ht="14.1" customHeight="1" x14ac:dyDescent="0.25">
      <c r="A19" s="163">
        <f>Preencher!B15</f>
        <v>0</v>
      </c>
      <c r="B19" s="164"/>
      <c r="C19" s="165"/>
    </row>
    <row r="20" spans="1:3" s="9" customFormat="1" ht="15" customHeight="1" x14ac:dyDescent="0.25">
      <c r="A20" s="116" t="s">
        <v>540</v>
      </c>
      <c r="B20" s="117"/>
      <c r="C20" s="118"/>
    </row>
    <row r="21" spans="1:3" s="5" customFormat="1" ht="35.25" customHeight="1" x14ac:dyDescent="0.25">
      <c r="A21" s="211" t="s">
        <v>539</v>
      </c>
      <c r="B21" s="212"/>
      <c r="C21" s="213"/>
    </row>
    <row r="22" spans="1:3" s="9" customFormat="1" ht="15" customHeight="1" x14ac:dyDescent="0.25">
      <c r="A22" s="116" t="s">
        <v>547</v>
      </c>
      <c r="B22" s="117"/>
      <c r="C22" s="118"/>
    </row>
    <row r="23" spans="1:3" s="5" customFormat="1" ht="121.5" customHeight="1" x14ac:dyDescent="0.25">
      <c r="A23" s="182"/>
      <c r="B23" s="183"/>
      <c r="C23" s="183"/>
    </row>
    <row r="24" spans="1:3" s="9" customFormat="1" ht="15" customHeight="1" x14ac:dyDescent="0.25">
      <c r="A24" s="116" t="s">
        <v>541</v>
      </c>
      <c r="B24" s="117"/>
      <c r="C24" s="118"/>
    </row>
    <row r="25" spans="1:3" s="5" customFormat="1" ht="85.5" customHeight="1" x14ac:dyDescent="0.25">
      <c r="A25" s="182" t="s">
        <v>548</v>
      </c>
      <c r="B25" s="183"/>
      <c r="C25" s="183"/>
    </row>
    <row r="26" spans="1:3" s="9" customFormat="1" ht="15" customHeight="1" x14ac:dyDescent="0.25">
      <c r="A26" s="173" t="s">
        <v>543</v>
      </c>
      <c r="B26" s="173"/>
      <c r="C26" s="173"/>
    </row>
    <row r="27" spans="1:3" s="5" customFormat="1" ht="105.75" customHeight="1" x14ac:dyDescent="0.25">
      <c r="A27" s="182" t="s">
        <v>544</v>
      </c>
      <c r="B27" s="183"/>
      <c r="C27" s="183"/>
    </row>
    <row r="28" spans="1:3" s="9" customFormat="1" ht="15" customHeight="1" x14ac:dyDescent="0.25">
      <c r="A28" s="173" t="s">
        <v>542</v>
      </c>
      <c r="B28" s="173"/>
      <c r="C28" s="173"/>
    </row>
    <row r="29" spans="1:3" s="5" customFormat="1" ht="36.75" customHeight="1" x14ac:dyDescent="0.25">
      <c r="A29" s="182" t="s">
        <v>545</v>
      </c>
      <c r="B29" s="183"/>
      <c r="C29" s="183"/>
    </row>
    <row r="30" spans="1:3" s="9" customFormat="1" ht="15" customHeight="1" x14ac:dyDescent="0.25">
      <c r="A30" s="173" t="s">
        <v>546</v>
      </c>
      <c r="B30" s="173"/>
      <c r="C30" s="173"/>
    </row>
    <row r="31" spans="1:3" s="5" customFormat="1" ht="84.75" customHeight="1" x14ac:dyDescent="0.25">
      <c r="A31" s="182" t="s">
        <v>549</v>
      </c>
      <c r="B31" s="183"/>
      <c r="C31" s="183"/>
    </row>
    <row r="32" spans="1:3" s="9" customFormat="1" ht="15" customHeight="1" x14ac:dyDescent="0.25">
      <c r="A32" s="116" t="s">
        <v>107</v>
      </c>
      <c r="B32" s="117"/>
      <c r="C32" s="118"/>
    </row>
    <row r="33" spans="1:3" s="1" customFormat="1" ht="15" customHeight="1" x14ac:dyDescent="0.25">
      <c r="A33" s="115" t="s">
        <v>134</v>
      </c>
      <c r="B33" s="114"/>
      <c r="C33" s="114"/>
    </row>
    <row r="34" spans="1:3" s="15" customFormat="1" ht="9.9499999999999993" customHeight="1" x14ac:dyDescent="0.25">
      <c r="A34" s="123" t="s">
        <v>132</v>
      </c>
      <c r="B34" s="127"/>
      <c r="C34" s="124"/>
    </row>
    <row r="35" spans="1:3" s="5" customFormat="1" ht="152.25" customHeight="1" x14ac:dyDescent="0.25">
      <c r="A35" s="172" t="s">
        <v>131</v>
      </c>
      <c r="B35" s="129"/>
      <c r="C35" s="130"/>
    </row>
  </sheetData>
  <mergeCells count="35">
    <mergeCell ref="A34:C34"/>
    <mergeCell ref="A35:C35"/>
    <mergeCell ref="A22:C22"/>
    <mergeCell ref="A23:C23"/>
    <mergeCell ref="A31:C31"/>
    <mergeCell ref="A32:C32"/>
    <mergeCell ref="A33:C33"/>
    <mergeCell ref="A30:C30"/>
    <mergeCell ref="A24:C24"/>
    <mergeCell ref="A25:C25"/>
    <mergeCell ref="A13:C13"/>
    <mergeCell ref="A14:B14"/>
    <mergeCell ref="A15:B15"/>
    <mergeCell ref="A16:B16"/>
    <mergeCell ref="A17:B17"/>
    <mergeCell ref="A18:C18"/>
    <mergeCell ref="A26:C26"/>
    <mergeCell ref="A27:C27"/>
    <mergeCell ref="A28:C28"/>
    <mergeCell ref="A29:C29"/>
    <mergeCell ref="A19:C19"/>
    <mergeCell ref="A20:C20"/>
    <mergeCell ref="A21:C21"/>
    <mergeCell ref="A12:C12"/>
    <mergeCell ref="A1:C1"/>
    <mergeCell ref="A2:C2"/>
    <mergeCell ref="A3:B3"/>
    <mergeCell ref="A4:B4"/>
    <mergeCell ref="A5:B5"/>
    <mergeCell ref="A6:B6"/>
    <mergeCell ref="A7:B7"/>
    <mergeCell ref="A8:B8"/>
    <mergeCell ref="A9:B9"/>
    <mergeCell ref="A10:B10"/>
    <mergeCell ref="A11:C11"/>
  </mergeCells>
  <conditionalFormatting sqref="A2:C16 A17 C17 A18:C19">
    <cfRule type="cellIs" dxfId="0" priority="1" operator="between">
      <formula>0</formula>
      <formula>0</formula>
    </cfRule>
  </conditionalFormatting>
  <pageMargins left="0.51181102362204722" right="0.51181102362204722" top="1.2228125000000001" bottom="0.78740157480314965" header="0.31496062992125984" footer="0.31496062992125984"/>
  <pageSetup paperSize="9" scale="91" orientation="portrait" r:id="rId1"/>
  <headerFooter>
    <oddHeader>&amp;C&amp;G</oddHeader>
    <oddFooter xml:space="preserve">&amp;L&amp;8&amp;G&amp;R&amp;10&amp;K00-002página 0&amp;P
</oddFooter>
  </headerFooter>
  <rowBreaks count="1" manualBreakCount="1">
    <brk id="27" max="2" man="1"/>
  </rowBreaks>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14</vt:i4>
      </vt:variant>
      <vt:variant>
        <vt:lpstr>Intervalos Nomeados</vt:lpstr>
      </vt:variant>
      <vt:variant>
        <vt:i4>13</vt:i4>
      </vt:variant>
    </vt:vector>
  </HeadingPairs>
  <TitlesOfParts>
    <vt:vector size="27" baseType="lpstr">
      <vt:lpstr>Preencher</vt:lpstr>
      <vt:lpstr>ANEXO I</vt:lpstr>
      <vt:lpstr>ANEXO II</vt:lpstr>
      <vt:lpstr>ANEXO III</vt:lpstr>
      <vt:lpstr>ANEXO IV</vt:lpstr>
      <vt:lpstr>ANEXO V</vt:lpstr>
      <vt:lpstr>ANEXO VI</vt:lpstr>
      <vt:lpstr>ANEXO VII</vt:lpstr>
      <vt:lpstr>ANEXO VIII</vt:lpstr>
      <vt:lpstr>ANEXO IX</vt:lpstr>
      <vt:lpstr>ANEXO X</vt:lpstr>
      <vt:lpstr>ANEXO XI</vt:lpstr>
      <vt:lpstr>ANEXO XII</vt:lpstr>
      <vt:lpstr>ANEXO XIII</vt:lpstr>
      <vt:lpstr>'ANEXO I'!Area_de_impressao</vt:lpstr>
      <vt:lpstr>'ANEXO II'!Area_de_impressao</vt:lpstr>
      <vt:lpstr>'ANEXO III'!Area_de_impressao</vt:lpstr>
      <vt:lpstr>'ANEXO IV'!Area_de_impressao</vt:lpstr>
      <vt:lpstr>'ANEXO IX'!Area_de_impressao</vt:lpstr>
      <vt:lpstr>'ANEXO V'!Area_de_impressao</vt:lpstr>
      <vt:lpstr>'ANEXO VI'!Area_de_impressao</vt:lpstr>
      <vt:lpstr>'ANEXO VII'!Area_de_impressao</vt:lpstr>
      <vt:lpstr>'ANEXO VIII'!Area_de_impressao</vt:lpstr>
      <vt:lpstr>'ANEXO XI'!Area_de_impressao</vt:lpstr>
      <vt:lpstr>'ANEXO XII'!Area_de_impressao</vt:lpstr>
      <vt:lpstr>'ANEXO XIII'!Area_de_impressao</vt:lpstr>
      <vt:lpstr>Preencher!Area_de_impressao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DOMÍNIO ENGENHARIA</dc:creator>
  <cp:lastModifiedBy>DOMÍNIO ENGENHARIA</cp:lastModifiedBy>
  <cp:lastPrinted>2026-01-13T18:25:20Z</cp:lastPrinted>
  <dcterms:created xsi:type="dcterms:W3CDTF">2025-10-29T13:01:33Z</dcterms:created>
  <dcterms:modified xsi:type="dcterms:W3CDTF">2026-03-30T12:56:34Z</dcterms:modified>
</cp:coreProperties>
</file>